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GIR/Relatorio de Gestao/Planilha de Fundamentos/2024/08 - Agosto/"/>
    </mc:Choice>
  </mc:AlternateContent>
  <xr:revisionPtr revIDLastSave="96" documentId="8_{FDB3D3F4-C456-4808-940A-67602287A517}" xr6:coauthVersionLast="47" xr6:coauthVersionMax="47" xr10:uidLastSave="{3570765F-B362-4E4C-B2A5-9D710828E3C3}"/>
  <bookViews>
    <workbookView xWindow="-108" yWindow="-108" windowWidth="23256" windowHeight="12576" xr2:uid="{2667D5BE-4FEF-41F8-831E-977E6A82A6FC}"/>
  </bookViews>
  <sheets>
    <sheet name="Planilha de Fundamentos VGIR" sheetId="1" r:id="rId1"/>
    <sheet name="Cadastro" sheetId="2" r:id="rId2"/>
  </sheets>
  <externalReferences>
    <externalReference r:id="rId3"/>
  </externalReferences>
  <definedNames>
    <definedName name="_xlnm._FilterDatabase" localSheetId="0" hidden="1">'Planilha de Fundamentos VGIR'!$A$5:$P$54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'Planilha de Fundamentos VGIR'!$A$1:$Q$60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" i="1" l="1"/>
  <c r="F59" i="1"/>
  <c r="G59" i="1" l="1"/>
  <c r="G56" i="1"/>
  <c r="O54" i="1" l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K60" i="1" l="1"/>
  <c r="P14" i="1" l="1"/>
  <c r="P22" i="1"/>
  <c r="P38" i="1"/>
  <c r="P46" i="1"/>
  <c r="I6" i="1"/>
  <c r="I49" i="1"/>
  <c r="J11" i="1"/>
  <c r="I12" i="1"/>
  <c r="J19" i="1"/>
  <c r="I20" i="1"/>
  <c r="J27" i="1"/>
  <c r="I28" i="1"/>
  <c r="J35" i="1"/>
  <c r="I36" i="1"/>
  <c r="J43" i="1"/>
  <c r="I44" i="1"/>
  <c r="J53" i="1"/>
  <c r="P7" i="1"/>
  <c r="P8" i="1"/>
  <c r="P9" i="1"/>
  <c r="P10" i="1"/>
  <c r="P11" i="1"/>
  <c r="P12" i="1"/>
  <c r="P13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29" i="1"/>
  <c r="P31" i="1"/>
  <c r="P32" i="1"/>
  <c r="P33" i="1"/>
  <c r="P34" i="1"/>
  <c r="P35" i="1"/>
  <c r="P36" i="1"/>
  <c r="P37" i="1"/>
  <c r="P39" i="1"/>
  <c r="P40" i="1"/>
  <c r="P41" i="1"/>
  <c r="P42" i="1"/>
  <c r="P43" i="1"/>
  <c r="P44" i="1"/>
  <c r="P45" i="1"/>
  <c r="P47" i="1"/>
  <c r="P48" i="1"/>
  <c r="P51" i="1"/>
  <c r="P53" i="1"/>
  <c r="J7" i="1"/>
  <c r="J8" i="1"/>
  <c r="J9" i="1"/>
  <c r="J10" i="1"/>
  <c r="J13" i="1"/>
  <c r="J14" i="1"/>
  <c r="J15" i="1"/>
  <c r="J16" i="1"/>
  <c r="J17" i="1"/>
  <c r="J18" i="1"/>
  <c r="J21" i="1"/>
  <c r="J23" i="1"/>
  <c r="J24" i="1"/>
  <c r="J25" i="1"/>
  <c r="J26" i="1"/>
  <c r="J29" i="1"/>
  <c r="J31" i="1"/>
  <c r="J32" i="1"/>
  <c r="J33" i="1"/>
  <c r="J34" i="1"/>
  <c r="J37" i="1"/>
  <c r="J39" i="1"/>
  <c r="J40" i="1"/>
  <c r="J41" i="1"/>
  <c r="J42" i="1"/>
  <c r="J45" i="1"/>
  <c r="J46" i="1"/>
  <c r="J47" i="1"/>
  <c r="J48" i="1"/>
  <c r="J51" i="1"/>
  <c r="I7" i="1"/>
  <c r="I8" i="1"/>
  <c r="I9" i="1"/>
  <c r="I10" i="1"/>
  <c r="I11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9" i="1"/>
  <c r="I31" i="1"/>
  <c r="I32" i="1"/>
  <c r="I33" i="1"/>
  <c r="I34" i="1"/>
  <c r="I35" i="1"/>
  <c r="I37" i="1"/>
  <c r="I38" i="1"/>
  <c r="I39" i="1"/>
  <c r="I40" i="1"/>
  <c r="I41" i="1"/>
  <c r="I42" i="1"/>
  <c r="I43" i="1"/>
  <c r="I45" i="1"/>
  <c r="I46" i="1"/>
  <c r="I47" i="1"/>
  <c r="I48" i="1"/>
  <c r="I51" i="1"/>
  <c r="I53" i="1"/>
  <c r="P50" i="1" l="1"/>
  <c r="J52" i="1"/>
  <c r="P52" i="1"/>
  <c r="J50" i="1"/>
  <c r="P30" i="1"/>
  <c r="I50" i="1"/>
  <c r="P54" i="1"/>
  <c r="I52" i="1"/>
  <c r="J49" i="1"/>
  <c r="J22" i="1"/>
  <c r="J30" i="1"/>
  <c r="P49" i="1"/>
  <c r="I30" i="1"/>
  <c r="J38" i="1"/>
  <c r="I54" i="1"/>
  <c r="J54" i="1"/>
  <c r="J44" i="1"/>
  <c r="J36" i="1"/>
  <c r="J28" i="1"/>
  <c r="J20" i="1"/>
  <c r="J12" i="1"/>
  <c r="P6" i="1"/>
  <c r="J6" i="1"/>
  <c r="O6" i="1" l="1"/>
</calcChain>
</file>

<file path=xl/sharedStrings.xml><?xml version="1.0" encoding="utf-8"?>
<sst xmlns="http://schemas.openxmlformats.org/spreadsheetml/2006/main" count="789" uniqueCount="175">
  <si>
    <t>VALORA CRI CDI FUNDO DE INVESTIMENTO IMOBILIÁRIO – FII (B3: VGIR11)</t>
  </si>
  <si>
    <t>Ativo</t>
  </si>
  <si>
    <t>Emissor</t>
  </si>
  <si>
    <t>Código Ativo</t>
  </si>
  <si>
    <t>Segmento</t>
  </si>
  <si>
    <t>Rating Independente</t>
  </si>
  <si>
    <t>Valor (R$)</t>
  </si>
  <si>
    <t>% PL</t>
  </si>
  <si>
    <t>Indexador</t>
  </si>
  <si>
    <t>Vencimento</t>
  </si>
  <si>
    <t>Duration (anos)</t>
  </si>
  <si>
    <t>Pagamento</t>
  </si>
  <si>
    <t>Razão de Garantia</t>
  </si>
  <si>
    <t>LTV</t>
  </si>
  <si>
    <t>Participação Consolidada VGI</t>
  </si>
  <si>
    <t>Emissão (400/476)</t>
  </si>
  <si>
    <t>ICVM 476</t>
  </si>
  <si>
    <t>ICVM 400</t>
  </si>
  <si>
    <t>Total de CRIs</t>
  </si>
  <si>
    <t>Caixa Bruto</t>
  </si>
  <si>
    <t>Rendimentos à Distribuir e Provisões</t>
  </si>
  <si>
    <t>Caixa Líquido</t>
  </si>
  <si>
    <t>Patrimônio Líquido</t>
  </si>
  <si>
    <t>QTD CARTEIRA VGIR</t>
  </si>
  <si>
    <t>QTD VGIP</t>
  </si>
  <si>
    <t>QTD VGHF</t>
  </si>
  <si>
    <t>QTD VALYOS</t>
  </si>
  <si>
    <t>QTD OUTROS FUNDOS VGI</t>
  </si>
  <si>
    <t>Total da Emissão</t>
  </si>
  <si>
    <t>Total Integralizado</t>
  </si>
  <si>
    <t>Cupom</t>
  </si>
  <si>
    <t>CRI Helbor 22E</t>
  </si>
  <si>
    <t xml:space="preserve">Habitasec </t>
  </si>
  <si>
    <t>22L1013767</t>
  </si>
  <si>
    <t>Residencial</t>
  </si>
  <si>
    <t>na</t>
  </si>
  <si>
    <t>CDI +</t>
  </si>
  <si>
    <t>mensal</t>
  </si>
  <si>
    <t>CRI Helbor 7E1S</t>
  </si>
  <si>
    <t>22E1211649</t>
  </si>
  <si>
    <t>True Sec</t>
  </si>
  <si>
    <t>22D0836679</t>
  </si>
  <si>
    <t>A S&amp;P</t>
  </si>
  <si>
    <t>Opea Sec</t>
  </si>
  <si>
    <t>22K1684666</t>
  </si>
  <si>
    <t>CRI Oscar Freire 50S</t>
  </si>
  <si>
    <t>Província</t>
  </si>
  <si>
    <t>21L0002653</t>
  </si>
  <si>
    <t>CRI AMF Saúde 2</t>
  </si>
  <si>
    <t>22B0512752</t>
  </si>
  <si>
    <t>CRI HM Engenharia 366S</t>
  </si>
  <si>
    <t>21F1076974</t>
  </si>
  <si>
    <t>CRI Delfim Moreira 23S</t>
  </si>
  <si>
    <t>20J0764341</t>
  </si>
  <si>
    <t>CRI Via Sul</t>
  </si>
  <si>
    <t>22E1313665</t>
  </si>
  <si>
    <t>CRI Augusta 1S</t>
  </si>
  <si>
    <t>22H1318883</t>
  </si>
  <si>
    <t>22L0179634</t>
  </si>
  <si>
    <t>Vert Sec</t>
  </si>
  <si>
    <t>IPCA +</t>
  </si>
  <si>
    <t>CRI GFSA 2S</t>
  </si>
  <si>
    <t>22H1319855</t>
  </si>
  <si>
    <t>CRI Iperoig</t>
  </si>
  <si>
    <t>21F0950399</t>
  </si>
  <si>
    <t>CRI Alfa Realty</t>
  </si>
  <si>
    <t>20D0892140</t>
  </si>
  <si>
    <t>CRI Helbor 440S</t>
  </si>
  <si>
    <t>Virgo</t>
  </si>
  <si>
    <t>22A0788605</t>
  </si>
  <si>
    <t>CRI Vino</t>
  </si>
  <si>
    <t>22K1377349</t>
  </si>
  <si>
    <t>Escritório</t>
  </si>
  <si>
    <t>29/11/2030</t>
  </si>
  <si>
    <t xml:space="preserve">CRI MF7 </t>
  </si>
  <si>
    <t>22J1021044</t>
  </si>
  <si>
    <t>CRI CH</t>
  </si>
  <si>
    <t>22J0264219</t>
  </si>
  <si>
    <t>22D0847833</t>
  </si>
  <si>
    <t xml:space="preserve">CRI Enplan 1S </t>
  </si>
  <si>
    <t>22J0070436</t>
  </si>
  <si>
    <t>CRI Helbor 255S</t>
  </si>
  <si>
    <t>20C1008009</t>
  </si>
  <si>
    <t>CRI MLG Brooklin</t>
  </si>
  <si>
    <t>21F0950239</t>
  </si>
  <si>
    <t>22C0927973</t>
  </si>
  <si>
    <t>CRI Gafisa 306S</t>
  </si>
  <si>
    <t>21L0729728</t>
  </si>
  <si>
    <t>CRI Gafisa 307S</t>
  </si>
  <si>
    <t>21L0729731</t>
  </si>
  <si>
    <t>CRI RNI 31S</t>
  </si>
  <si>
    <t>Nova Sec</t>
  </si>
  <si>
    <t>19B0177968</t>
  </si>
  <si>
    <t xml:space="preserve">CRI Enplan 2S </t>
  </si>
  <si>
    <t>22J0123615</t>
  </si>
  <si>
    <t>CRI General Shopping</t>
  </si>
  <si>
    <t>20G0800227</t>
  </si>
  <si>
    <t>Shopping</t>
  </si>
  <si>
    <t>CRI Inter 464S</t>
  </si>
  <si>
    <t>22A0883092</t>
  </si>
  <si>
    <t>CRI RNI 27S</t>
  </si>
  <si>
    <t>18D0698877</t>
  </si>
  <si>
    <t>CRI Rede D'Or 397S</t>
  </si>
  <si>
    <t>21K0001807</t>
  </si>
  <si>
    <t>Hospital</t>
  </si>
  <si>
    <t>CRI Setin</t>
  </si>
  <si>
    <t>19E0281174</t>
  </si>
  <si>
    <t>CRI Almeida Junior</t>
  </si>
  <si>
    <t>19L0909950</t>
  </si>
  <si>
    <t xml:space="preserve"> </t>
  </si>
  <si>
    <t>ICVM 160</t>
  </si>
  <si>
    <t>CRI Helbor 257S</t>
  </si>
  <si>
    <t>20C1008074</t>
  </si>
  <si>
    <t>CRI Planta II</t>
  </si>
  <si>
    <t>22G1110109</t>
  </si>
  <si>
    <t>QTD INFRA</t>
  </si>
  <si>
    <t>CRI HM Engenharia 97E</t>
  </si>
  <si>
    <t>CRI Ângelo Colucci</t>
  </si>
  <si>
    <t>CRI You 73E 1S</t>
  </si>
  <si>
    <t>CRI Alpha Lake 52s</t>
  </si>
  <si>
    <t>23D1611321</t>
  </si>
  <si>
    <t>23F1689784</t>
  </si>
  <si>
    <t>23F1688312</t>
  </si>
  <si>
    <t>CRI Porte 1S14E</t>
  </si>
  <si>
    <t>CRI Sampaio Viana</t>
  </si>
  <si>
    <t>CRI Patteo Mogilar</t>
  </si>
  <si>
    <t>CRI MF7 Wire</t>
  </si>
  <si>
    <t>23G1265217</t>
  </si>
  <si>
    <t>CRI You 73E 2S</t>
  </si>
  <si>
    <t>CRI Delfim Moreira 22S</t>
  </si>
  <si>
    <t>22D0847835</t>
  </si>
  <si>
    <t>20J0764140</t>
  </si>
  <si>
    <t>CRI HBR 34E</t>
  </si>
  <si>
    <t>23J1928151</t>
  </si>
  <si>
    <t>QTD VGPR</t>
  </si>
  <si>
    <t>CRI Helbor 40E</t>
  </si>
  <si>
    <t>23K1511855</t>
  </si>
  <si>
    <t>CRI Longitude 44E 1S</t>
  </si>
  <si>
    <t>CRI HM Engenharia 365S</t>
  </si>
  <si>
    <t>23L1958573</t>
  </si>
  <si>
    <t>21F1076950</t>
  </si>
  <si>
    <t>CRI Gilberto Sabino</t>
  </si>
  <si>
    <t>24A2191067</t>
  </si>
  <si>
    <t>Duration Médio:</t>
  </si>
  <si>
    <t>CRI JSTX</t>
  </si>
  <si>
    <t xml:space="preserve">CRI Vino 2S </t>
  </si>
  <si>
    <t>24A1828538</t>
  </si>
  <si>
    <t>24A2692084</t>
  </si>
  <si>
    <t xml:space="preserve">Logística </t>
  </si>
  <si>
    <t>CRI Tecnisa 11E 1S</t>
  </si>
  <si>
    <t>24E1885543</t>
  </si>
  <si>
    <t>23L1958694</t>
  </si>
  <si>
    <t>24D3464295</t>
  </si>
  <si>
    <t>24E1753141</t>
  </si>
  <si>
    <t>24E1235616</t>
  </si>
  <si>
    <t>CRI Guaicurus</t>
  </si>
  <si>
    <t>CRI Longitude 44E 2S</t>
  </si>
  <si>
    <t>Pulverizado</t>
  </si>
  <si>
    <t>CRI Viewco</t>
  </si>
  <si>
    <t>CRI Gafisa FE 2S</t>
  </si>
  <si>
    <t>CRI MF7 28E 2S</t>
  </si>
  <si>
    <t>QTD VGRI</t>
  </si>
  <si>
    <t>QTD MGHT</t>
  </si>
  <si>
    <t>CRI São Gonçalo 179E</t>
  </si>
  <si>
    <t>CRI Hub Pinheiros 2S</t>
  </si>
  <si>
    <t>CRI Hub Pinheiros</t>
  </si>
  <si>
    <t>24G1559252</t>
  </si>
  <si>
    <t>22D0634282</t>
  </si>
  <si>
    <t>24G1972260</t>
  </si>
  <si>
    <t>CRI Gafisa FE 2s</t>
  </si>
  <si>
    <t>CRI MF7 28E 2s</t>
  </si>
  <si>
    <t>N/A</t>
  </si>
  <si>
    <t>CRI Gafisa FE 1S</t>
  </si>
  <si>
    <t>24E1730283</t>
  </si>
  <si>
    <t>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</si>
</sst>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8" formatCode="_-* #,##0.0000_-;\-* #,##0.0000_-;_-* &quot;-&quot;????_-;_-@_-"/>
    <numFmt numFmtId="169" formatCode="0.0000000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color rgb="FF00435D"/>
      <name val="Calibri"/>
      <family val="2"/>
    </font>
    <font>
      <sz val="9"/>
      <name val="Arial"/>
      <family val="2"/>
    </font>
    <font>
      <sz val="8"/>
      <color rgb="FF404040"/>
      <name val="Calibri"/>
      <family val="2"/>
    </font>
    <font>
      <sz val="8"/>
      <color theme="1" tint="0.249977111117893"/>
      <name val="Calibri"/>
      <family val="2"/>
    </font>
    <font>
      <sz val="8"/>
      <color rgb="FF000000"/>
      <name val="Calibri"/>
      <family val="2"/>
    </font>
    <font>
      <b/>
      <sz val="9"/>
      <color rgb="FF00435D"/>
      <name val="Calibri"/>
      <family val="2"/>
    </font>
    <font>
      <b/>
      <sz val="8"/>
      <name val="Calibri"/>
      <family val="2"/>
    </font>
    <font>
      <sz val="8"/>
      <color rgb="FF404040"/>
      <name val="Arial Narrow"/>
      <family val="2"/>
    </font>
    <font>
      <sz val="8"/>
      <color rgb="FFFF0000"/>
      <name val="Calibri"/>
      <family val="2"/>
    </font>
    <font>
      <b/>
      <sz val="8"/>
      <color rgb="FF00435D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2" xfId="3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4" fontId="5" fillId="0" borderId="3" xfId="0" applyNumberFormat="1" applyFont="1" applyBorder="1" applyAlignment="1">
      <alignment horizontal="center" vertical="center" wrapText="1" readingOrder="1"/>
    </xf>
    <xf numFmtId="10" fontId="5" fillId="0" borderId="3" xfId="0" applyNumberFormat="1" applyFont="1" applyBorder="1" applyAlignment="1">
      <alignment horizontal="center" vertical="center" wrapText="1" readingOrder="1"/>
    </xf>
    <xf numFmtId="14" fontId="5" fillId="0" borderId="3" xfId="0" applyNumberFormat="1" applyFont="1" applyBorder="1" applyAlignment="1">
      <alignment horizontal="center" vertical="center" wrapText="1" readingOrder="1"/>
    </xf>
    <xf numFmtId="2" fontId="5" fillId="0" borderId="3" xfId="0" applyNumberFormat="1" applyFont="1" applyBorder="1" applyAlignment="1">
      <alignment horizontal="center" vertical="center" wrapText="1" readingOrder="1"/>
    </xf>
    <xf numFmtId="165" fontId="5" fillId="0" borderId="3" xfId="2" applyNumberFormat="1" applyFont="1" applyFill="1" applyBorder="1" applyAlignment="1">
      <alignment horizontal="center" vertical="center" wrapText="1" readingOrder="1"/>
    </xf>
    <xf numFmtId="10" fontId="6" fillId="0" borderId="4" xfId="2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4" fontId="7" fillId="0" borderId="5" xfId="0" applyNumberFormat="1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 wrapText="1" readingOrder="1"/>
    </xf>
    <xf numFmtId="169" fontId="5" fillId="0" borderId="0" xfId="0" applyNumberFormat="1" applyFont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4" fontId="2" fillId="0" borderId="0" xfId="0" applyNumberFormat="1" applyFont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 readingOrder="1"/>
    </xf>
    <xf numFmtId="4" fontId="5" fillId="0" borderId="0" xfId="0" applyNumberFormat="1" applyFont="1" applyAlignment="1">
      <alignment horizontal="center" vertical="center" wrapText="1" readingOrder="1"/>
    </xf>
    <xf numFmtId="166" fontId="5" fillId="0" borderId="3" xfId="0" applyNumberFormat="1" applyFont="1" applyBorder="1" applyAlignment="1">
      <alignment horizontal="center" vertical="center" wrapText="1" readingOrder="1"/>
    </xf>
    <xf numFmtId="1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readingOrder="1"/>
    </xf>
    <xf numFmtId="0" fontId="7" fillId="0" borderId="3" xfId="0" applyFont="1" applyBorder="1" applyAlignment="1">
      <alignment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4" fontId="7" fillId="0" borderId="3" xfId="0" applyNumberFormat="1" applyFont="1" applyBorder="1" applyAlignment="1">
      <alignment horizontal="left" vertical="center" wrapText="1" readingOrder="1"/>
    </xf>
    <xf numFmtId="0" fontId="3" fillId="0" borderId="3" xfId="0" applyFont="1" applyBorder="1" applyAlignment="1">
      <alignment vertical="center" readingOrder="1"/>
    </xf>
    <xf numFmtId="166" fontId="3" fillId="0" borderId="3" xfId="0" applyNumberFormat="1" applyFont="1" applyBorder="1" applyAlignment="1">
      <alignment horizontal="center" vertical="center" wrapText="1" readingOrder="1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1" applyFont="1" applyAlignment="1">
      <alignment vertical="center"/>
    </xf>
    <xf numFmtId="11" fontId="2" fillId="0" borderId="0" xfId="0" applyNumberFormat="1" applyFont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 readingOrder="1"/>
    </xf>
    <xf numFmtId="10" fontId="3" fillId="0" borderId="5" xfId="2" applyNumberFormat="1" applyFont="1" applyFill="1" applyBorder="1" applyAlignment="1">
      <alignment horizontal="center" vertical="center" wrapText="1" readingOrder="1"/>
    </xf>
    <xf numFmtId="164" fontId="2" fillId="0" borderId="0" xfId="1" applyFont="1" applyFill="1" applyAlignment="1">
      <alignment vertical="center"/>
    </xf>
    <xf numFmtId="0" fontId="2" fillId="0" borderId="0" xfId="0" quotePrefix="1" applyFont="1" applyAlignment="1">
      <alignment vertical="center"/>
    </xf>
    <xf numFmtId="10" fontId="5" fillId="0" borderId="3" xfId="2" applyNumberFormat="1" applyFont="1" applyFill="1" applyBorder="1" applyAlignment="1">
      <alignment horizontal="center" vertical="center" wrapText="1" readingOrder="1"/>
    </xf>
    <xf numFmtId="10" fontId="3" fillId="0" borderId="3" xfId="0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/>
    </xf>
    <xf numFmtId="167" fontId="10" fillId="0" borderId="3" xfId="0" applyNumberFormat="1" applyFont="1" applyBorder="1" applyAlignment="1">
      <alignment horizontal="center" vertical="center" wrapText="1" readingOrder="1"/>
    </xf>
    <xf numFmtId="10" fontId="0" fillId="0" borderId="0" xfId="2" applyNumberFormat="1" applyFont="1"/>
    <xf numFmtId="14" fontId="0" fillId="0" borderId="0" xfId="0" applyNumberFormat="1"/>
    <xf numFmtId="0" fontId="8" fillId="0" borderId="0" xfId="0" applyFont="1" applyAlignment="1">
      <alignment horizontal="center" vertical="center" wrapText="1"/>
    </xf>
    <xf numFmtId="167" fontId="10" fillId="3" borderId="3" xfId="0" applyNumberFormat="1" applyFont="1" applyFill="1" applyBorder="1" applyAlignment="1">
      <alignment horizontal="center" vertical="center" wrapText="1" readingOrder="1"/>
    </xf>
    <xf numFmtId="4" fontId="12" fillId="3" borderId="6" xfId="0" applyNumberFormat="1" applyFont="1" applyFill="1" applyBorder="1" applyAlignment="1">
      <alignment horizontal="center" vertical="center" wrapText="1" readingOrder="1"/>
    </xf>
    <xf numFmtId="9" fontId="2" fillId="0" borderId="0" xfId="2" applyFont="1" applyAlignment="1">
      <alignment vertical="center"/>
    </xf>
  </cellXfs>
  <cellStyles count="5">
    <cellStyle name="Comma" xfId="1" builtinId="3"/>
    <cellStyle name="Normal" xfId="0" builtinId="0"/>
    <cellStyle name="Normal_Novos modelos" xfId="3" xr:uid="{2C72A3AB-31F1-43CB-A501-F4D260A7115B}"/>
    <cellStyle name="Percent" xfId="2" builtinId="5"/>
    <cellStyle name="Porcentagem 2" xfId="4" xr:uid="{465B91AB-679A-4582-9D2F-0912E44AA1C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3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58709</xdr:rowOff>
    </xdr:from>
    <xdr:to>
      <xdr:col>0</xdr:col>
      <xdr:colOff>1847251</xdr:colOff>
      <xdr:row>2</xdr:row>
      <xdr:rowOff>79218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F744D3-4CCD-4C08-9B43-306AE419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09"/>
          <a:ext cx="1892971" cy="550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alorainvest-my.sharepoint.com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5FD3-6C6B-43BD-A7A1-9270D029EEFF}">
  <sheetPr codeName="Sheet1">
    <pageSetUpPr fitToPage="1"/>
  </sheetPr>
  <dimension ref="A1:AD133"/>
  <sheetViews>
    <sheetView showGridLines="0" tabSelected="1" topLeftCell="F1" zoomScaleNormal="100" workbookViewId="0">
      <selection activeCell="T9" sqref="T9"/>
    </sheetView>
  </sheetViews>
  <sheetFormatPr defaultColWidth="9.109375" defaultRowHeight="10.199999999999999" outlineLevelCol="1" x14ac:dyDescent="0.25"/>
  <cols>
    <col min="1" max="1" width="27.88671875" style="1" bestFit="1" customWidth="1"/>
    <col min="2" max="2" width="13.33203125" style="1" customWidth="1"/>
    <col min="3" max="3" width="9.109375" style="23" customWidth="1"/>
    <col min="4" max="4" width="9.109375" style="52" customWidth="1"/>
    <col min="5" max="5" width="13.6640625" style="23" customWidth="1"/>
    <col min="6" max="6" width="23.88671875" style="23" customWidth="1"/>
    <col min="7" max="7" width="6.6640625" style="23" customWidth="1"/>
    <col min="8" max="8" width="11.109375" style="23" customWidth="1"/>
    <col min="9" max="9" width="10.77734375" style="1" customWidth="1"/>
    <col min="10" max="10" width="20" style="1" customWidth="1"/>
    <col min="11" max="11" width="10.5546875" style="1" customWidth="1"/>
    <col min="12" max="12" width="7.88671875" style="1" customWidth="1"/>
    <col min="13" max="13" width="6.5546875" style="1" customWidth="1"/>
    <col min="14" max="14" width="8" style="1" customWidth="1"/>
    <col min="15" max="15" width="11" style="1" customWidth="1"/>
    <col min="16" max="16" width="11.5546875" style="1" customWidth="1"/>
    <col min="17" max="17" width="4.6640625" style="1" bestFit="1" customWidth="1"/>
    <col min="18" max="18" width="21.5546875" style="1" customWidth="1" outlineLevel="1"/>
    <col min="19" max="19" width="14.5546875" style="1" customWidth="1" outlineLevel="1"/>
    <col min="20" max="22" width="17" style="1" customWidth="1" outlineLevel="1"/>
    <col min="23" max="25" width="9" style="1" customWidth="1" outlineLevel="1"/>
    <col min="26" max="26" width="20.44140625" style="1" customWidth="1" outlineLevel="1"/>
    <col min="27" max="28" width="13.44140625" style="1" customWidth="1" outlineLevel="1"/>
    <col min="29" max="29" width="9.109375" style="44"/>
    <col min="30" max="30" width="11.33203125" style="1" bestFit="1" customWidth="1"/>
    <col min="31" max="16384" width="9.109375" style="1"/>
  </cols>
  <sheetData>
    <row r="1" spans="1:30" ht="29.4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30" ht="12" x14ac:dyDescent="0.25">
      <c r="A2" s="59" t="s">
        <v>109</v>
      </c>
      <c r="B2" s="59"/>
      <c r="C2" s="59"/>
      <c r="D2" s="59"/>
      <c r="E2" s="59"/>
      <c r="F2" s="59"/>
      <c r="G2" s="59"/>
      <c r="H2" s="59"/>
      <c r="I2" s="59"/>
      <c r="J2" s="59"/>
    </row>
    <row r="4" spans="1:30" x14ac:dyDescent="0.25">
      <c r="R4" s="49"/>
      <c r="S4" s="49"/>
      <c r="T4" s="49"/>
      <c r="U4" s="49"/>
      <c r="V4" s="49"/>
    </row>
    <row r="5" spans="1:30" ht="20.399999999999999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30</v>
      </c>
      <c r="J5" s="2" t="s">
        <v>9</v>
      </c>
      <c r="K5" s="2" t="s">
        <v>10</v>
      </c>
      <c r="L5" s="2" t="s">
        <v>11</v>
      </c>
      <c r="M5" s="2" t="s">
        <v>12</v>
      </c>
      <c r="N5" s="3" t="s">
        <v>13</v>
      </c>
      <c r="O5" s="3" t="s">
        <v>14</v>
      </c>
      <c r="P5" s="4" t="s">
        <v>15</v>
      </c>
      <c r="R5" s="30" t="s">
        <v>23</v>
      </c>
      <c r="S5" s="30" t="s">
        <v>24</v>
      </c>
      <c r="T5" s="30" t="s">
        <v>25</v>
      </c>
      <c r="U5" s="30" t="s">
        <v>134</v>
      </c>
      <c r="V5" s="30" t="s">
        <v>161</v>
      </c>
      <c r="W5" s="30" t="s">
        <v>26</v>
      </c>
      <c r="X5" s="30" t="s">
        <v>115</v>
      </c>
      <c r="Y5" s="30" t="s">
        <v>162</v>
      </c>
      <c r="Z5" s="30" t="s">
        <v>27</v>
      </c>
      <c r="AA5" s="30" t="s">
        <v>28</v>
      </c>
      <c r="AB5" s="30" t="s">
        <v>29</v>
      </c>
    </row>
    <row r="6" spans="1:30" ht="12.75" customHeight="1" x14ac:dyDescent="0.25">
      <c r="A6" s="5" t="s">
        <v>31</v>
      </c>
      <c r="B6" s="5" t="s">
        <v>32</v>
      </c>
      <c r="C6" s="5" t="s">
        <v>33</v>
      </c>
      <c r="D6" s="5" t="s">
        <v>34</v>
      </c>
      <c r="E6" s="36" t="s">
        <v>35</v>
      </c>
      <c r="F6" s="7">
        <v>75107288.872799993</v>
      </c>
      <c r="G6" s="8">
        <v>5.3349140490486141E-2</v>
      </c>
      <c r="H6" s="8" t="s">
        <v>36</v>
      </c>
      <c r="I6" s="8">
        <f>VLOOKUP(C6,Cadastro!A:I,6,0)</f>
        <v>0.03</v>
      </c>
      <c r="J6" s="9">
        <f>VLOOKUP(C6,Cadastro!A:I,7,0)</f>
        <v>46353</v>
      </c>
      <c r="K6" s="33">
        <v>1.1195553931491571</v>
      </c>
      <c r="L6" s="33" t="s">
        <v>37</v>
      </c>
      <c r="M6" s="11">
        <v>1.48</v>
      </c>
      <c r="N6" s="11">
        <v>0.67567567567567566</v>
      </c>
      <c r="O6" s="11">
        <f>IFERROR(SUM(R6:Z6)/AA6,"")</f>
        <v>1</v>
      </c>
      <c r="P6" s="12" t="str">
        <f>VLOOKUP(C6,Cadastro!A:I,9,0)</f>
        <v>ICVM 476</v>
      </c>
      <c r="Q6" s="62"/>
      <c r="R6" s="31">
        <v>75069</v>
      </c>
      <c r="S6" s="31">
        <v>0</v>
      </c>
      <c r="T6" s="31">
        <v>5000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39931</v>
      </c>
      <c r="AA6" s="31">
        <v>120000</v>
      </c>
      <c r="AB6" s="31">
        <v>120000</v>
      </c>
      <c r="AD6" s="44"/>
    </row>
    <row r="7" spans="1:30" ht="12.6" customHeight="1" x14ac:dyDescent="0.25">
      <c r="A7" s="5" t="s">
        <v>38</v>
      </c>
      <c r="B7" s="5" t="s">
        <v>32</v>
      </c>
      <c r="C7" s="5" t="s">
        <v>39</v>
      </c>
      <c r="D7" s="5" t="s">
        <v>34</v>
      </c>
      <c r="E7" s="36" t="s">
        <v>35</v>
      </c>
      <c r="F7" s="7">
        <v>72467881.731299996</v>
      </c>
      <c r="G7" s="8">
        <v>5.1474354374295095E-2</v>
      </c>
      <c r="H7" s="8" t="s">
        <v>36</v>
      </c>
      <c r="I7" s="8">
        <f>VLOOKUP(C7,Cadastro!A:I,6,0)</f>
        <v>0.03</v>
      </c>
      <c r="J7" s="9">
        <f>VLOOKUP(C7,Cadastro!A:I,7,0)</f>
        <v>46545</v>
      </c>
      <c r="K7" s="33">
        <v>2.2999999999999998</v>
      </c>
      <c r="L7" s="33" t="s">
        <v>37</v>
      </c>
      <c r="M7" s="11">
        <v>1.43</v>
      </c>
      <c r="N7" s="11">
        <v>0.69930069930069938</v>
      </c>
      <c r="O7" s="11">
        <f t="shared" ref="O7:O54" si="0">IFERROR(SUM(R7:Z7)/AA7,"")</f>
        <v>1</v>
      </c>
      <c r="P7" s="12" t="str">
        <f>VLOOKUP(C7,Cadastro!A:I,9,0)</f>
        <v>ICVM 476</v>
      </c>
      <c r="Q7" s="62"/>
      <c r="R7" s="31">
        <v>71600</v>
      </c>
      <c r="S7" s="31">
        <v>0</v>
      </c>
      <c r="T7" s="31">
        <v>13400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85000</v>
      </c>
      <c r="AB7" s="31">
        <v>85000</v>
      </c>
      <c r="AD7" s="44"/>
    </row>
    <row r="8" spans="1:30" ht="12.6" customHeight="1" x14ac:dyDescent="0.25">
      <c r="A8" s="5" t="s">
        <v>135</v>
      </c>
      <c r="B8" s="5" t="s">
        <v>32</v>
      </c>
      <c r="C8" s="5" t="s">
        <v>136</v>
      </c>
      <c r="D8" s="5" t="s">
        <v>34</v>
      </c>
      <c r="E8" s="36" t="s">
        <v>35</v>
      </c>
      <c r="F8" s="7">
        <v>70003910.528999999</v>
      </c>
      <c r="G8" s="8">
        <v>4.9724181417597955E-2</v>
      </c>
      <c r="H8" s="8" t="s">
        <v>36</v>
      </c>
      <c r="I8" s="8">
        <f>VLOOKUP(C8,Cadastro!A:I,6,0)</f>
        <v>0.03</v>
      </c>
      <c r="J8" s="9">
        <f>VLOOKUP(C8,Cadastro!A:I,7,0)</f>
        <v>47086</v>
      </c>
      <c r="K8" s="33">
        <v>2.2304497103310816</v>
      </c>
      <c r="L8" s="33" t="s">
        <v>37</v>
      </c>
      <c r="M8" s="11">
        <v>1.1141000000000001</v>
      </c>
      <c r="N8" s="11">
        <v>0.89758549501840046</v>
      </c>
      <c r="O8" s="11">
        <f t="shared" si="0"/>
        <v>1</v>
      </c>
      <c r="P8" s="12" t="str">
        <f>VLOOKUP(C8,Cadastro!A:I,9,0)</f>
        <v>ICVM 160</v>
      </c>
      <c r="Q8" s="62"/>
      <c r="R8" s="31">
        <v>70000</v>
      </c>
      <c r="S8" s="31">
        <v>0</v>
      </c>
      <c r="T8" s="31">
        <v>25000</v>
      </c>
      <c r="U8" s="31">
        <v>5000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100000</v>
      </c>
      <c r="AB8" s="31">
        <v>100000</v>
      </c>
      <c r="AD8" s="44"/>
    </row>
    <row r="9" spans="1:30" ht="12.6" customHeight="1" x14ac:dyDescent="0.25">
      <c r="A9" s="5" t="s">
        <v>144</v>
      </c>
      <c r="B9" s="5" t="s">
        <v>43</v>
      </c>
      <c r="C9" s="5" t="s">
        <v>146</v>
      </c>
      <c r="D9" s="5" t="s">
        <v>174</v>
      </c>
      <c r="E9" s="36" t="s">
        <v>35</v>
      </c>
      <c r="F9" s="7">
        <v>65324948.413400002</v>
      </c>
      <c r="G9" s="8">
        <v>4.640068763954993E-2</v>
      </c>
      <c r="H9" s="8" t="s">
        <v>36</v>
      </c>
      <c r="I9" s="8">
        <f>VLOOKUP(C9,Cadastro!A:I,6,0)</f>
        <v>3.2500000000000001E-2</v>
      </c>
      <c r="J9" s="9">
        <f>VLOOKUP(C9,Cadastro!A:I,7,0)</f>
        <v>50742</v>
      </c>
      <c r="K9" s="33">
        <v>4.4702636526452384</v>
      </c>
      <c r="L9" s="33" t="s">
        <v>37</v>
      </c>
      <c r="M9" s="11">
        <v>1.154534299737473</v>
      </c>
      <c r="N9" s="11">
        <v>0.86615010071800191</v>
      </c>
      <c r="O9" s="11">
        <f t="shared" si="0"/>
        <v>0.79772079772079774</v>
      </c>
      <c r="P9" s="12" t="str">
        <f>VLOOKUP(C9,Cadastro!A:I,9,0)</f>
        <v>ICVM 160</v>
      </c>
      <c r="Q9" s="62"/>
      <c r="R9" s="31">
        <v>64683</v>
      </c>
      <c r="S9" s="31">
        <v>0</v>
      </c>
      <c r="T9" s="31">
        <v>5317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87750</v>
      </c>
      <c r="AB9" s="31">
        <v>70000</v>
      </c>
      <c r="AD9" s="44"/>
    </row>
    <row r="10" spans="1:30" ht="12.6" customHeight="1" x14ac:dyDescent="0.25">
      <c r="A10" s="5" t="s">
        <v>116</v>
      </c>
      <c r="B10" s="5" t="s">
        <v>43</v>
      </c>
      <c r="C10" s="5" t="s">
        <v>44</v>
      </c>
      <c r="D10" s="5" t="s">
        <v>34</v>
      </c>
      <c r="E10" s="36" t="s">
        <v>35</v>
      </c>
      <c r="F10" s="7">
        <v>59995409.613600001</v>
      </c>
      <c r="G10" s="8">
        <v>4.2615085490315709E-2</v>
      </c>
      <c r="H10" s="8" t="s">
        <v>36</v>
      </c>
      <c r="I10" s="8">
        <f>VLOOKUP(C10,Cadastro!A:I,6,0)</f>
        <v>4.7500000000000001E-2</v>
      </c>
      <c r="J10" s="9">
        <f>VLOOKUP(C10,Cadastro!A:I,7,0)</f>
        <v>46353</v>
      </c>
      <c r="K10" s="33">
        <v>2.2738345761936194</v>
      </c>
      <c r="L10" s="33" t="s">
        <v>37</v>
      </c>
      <c r="M10" s="11">
        <v>1.2536</v>
      </c>
      <c r="N10" s="11">
        <v>0.79770261646458196</v>
      </c>
      <c r="O10" s="11">
        <f t="shared" si="0"/>
        <v>1</v>
      </c>
      <c r="P10" s="12" t="str">
        <f>VLOOKUP(C10,Cadastro!A:I,9,0)</f>
        <v>ICVM 476</v>
      </c>
      <c r="Q10" s="62"/>
      <c r="R10" s="31">
        <v>60000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60000</v>
      </c>
      <c r="AB10" s="31">
        <v>60000</v>
      </c>
      <c r="AD10" s="44"/>
    </row>
    <row r="11" spans="1:30" ht="12.75" customHeight="1" x14ac:dyDescent="0.25">
      <c r="A11" s="5" t="s">
        <v>149</v>
      </c>
      <c r="B11" s="5" t="s">
        <v>40</v>
      </c>
      <c r="C11" s="5" t="s">
        <v>41</v>
      </c>
      <c r="D11" s="5" t="s">
        <v>34</v>
      </c>
      <c r="E11" s="36" t="s">
        <v>42</v>
      </c>
      <c r="F11" s="7">
        <v>58130999.963399999</v>
      </c>
      <c r="G11" s="8">
        <v>4.129078456222883E-2</v>
      </c>
      <c r="H11" s="8" t="s">
        <v>36</v>
      </c>
      <c r="I11" s="8">
        <f>VLOOKUP(C11,Cadastro!A:I,6,0)</f>
        <v>3.7499999999999999E-2</v>
      </c>
      <c r="J11" s="9">
        <f>VLOOKUP(C11,Cadastro!A:I,7,0)</f>
        <v>46871</v>
      </c>
      <c r="K11" s="33">
        <v>2.5001993308888983</v>
      </c>
      <c r="L11" s="33" t="s">
        <v>37</v>
      </c>
      <c r="M11" s="11" t="s">
        <v>171</v>
      </c>
      <c r="N11" s="11" t="s">
        <v>35</v>
      </c>
      <c r="O11" s="11">
        <f t="shared" si="0"/>
        <v>1</v>
      </c>
      <c r="P11" s="12" t="str">
        <f>VLOOKUP(C11,Cadastro!A:I,9,0)</f>
        <v>ICVM 476</v>
      </c>
      <c r="Q11" s="62"/>
      <c r="R11" s="31">
        <v>58131</v>
      </c>
      <c r="S11" s="31">
        <v>0</v>
      </c>
      <c r="T11" s="31">
        <v>40000</v>
      </c>
      <c r="U11" s="31">
        <v>0</v>
      </c>
      <c r="V11" s="31">
        <v>6869</v>
      </c>
      <c r="W11" s="31">
        <v>0</v>
      </c>
      <c r="X11" s="31">
        <v>0</v>
      </c>
      <c r="Y11" s="31">
        <v>0</v>
      </c>
      <c r="Z11" s="31">
        <v>0</v>
      </c>
      <c r="AA11" s="31">
        <v>105000</v>
      </c>
      <c r="AB11" s="31">
        <v>105000</v>
      </c>
      <c r="AD11" s="44"/>
    </row>
    <row r="12" spans="1:30" ht="12.75" customHeight="1" x14ac:dyDescent="0.25">
      <c r="A12" s="5" t="s">
        <v>169</v>
      </c>
      <c r="B12" s="5" t="s">
        <v>46</v>
      </c>
      <c r="C12" s="5" t="s">
        <v>153</v>
      </c>
      <c r="D12" s="5" t="s">
        <v>34</v>
      </c>
      <c r="E12" s="36" t="s">
        <v>35</v>
      </c>
      <c r="F12" s="7">
        <v>43830521.410499997</v>
      </c>
      <c r="G12" s="8">
        <v>3.1133072163743683E-2</v>
      </c>
      <c r="H12" s="8" t="s">
        <v>36</v>
      </c>
      <c r="I12" s="8">
        <f>VLOOKUP(C12,Cadastro!A:I,6,0)</f>
        <v>0.06</v>
      </c>
      <c r="J12" s="9">
        <f>VLOOKUP(C12,Cadastro!A:I,7,0)</f>
        <v>47275</v>
      </c>
      <c r="K12" s="33">
        <v>2.1986357431110664</v>
      </c>
      <c r="L12" s="33" t="s">
        <v>37</v>
      </c>
      <c r="M12" s="11">
        <v>1.8570788530465947</v>
      </c>
      <c r="N12" s="11">
        <v>0.5384800965018095</v>
      </c>
      <c r="O12" s="11">
        <f t="shared" si="0"/>
        <v>1</v>
      </c>
      <c r="P12" s="12" t="str">
        <f>VLOOKUP(C12,Cadastro!A:I,9,0)</f>
        <v>ICVM 160</v>
      </c>
      <c r="Q12" s="62"/>
      <c r="R12" s="31">
        <v>43341</v>
      </c>
      <c r="S12" s="31">
        <v>0</v>
      </c>
      <c r="T12" s="31">
        <v>1299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44640</v>
      </c>
      <c r="AB12" s="31">
        <v>66224</v>
      </c>
      <c r="AD12" s="44"/>
    </row>
    <row r="13" spans="1:30" ht="12.75" customHeight="1" x14ac:dyDescent="0.25">
      <c r="A13" s="5" t="s">
        <v>48</v>
      </c>
      <c r="B13" s="5" t="s">
        <v>46</v>
      </c>
      <c r="C13" s="5" t="s">
        <v>49</v>
      </c>
      <c r="D13" s="5" t="s">
        <v>34</v>
      </c>
      <c r="E13" s="36" t="s">
        <v>35</v>
      </c>
      <c r="F13" s="7">
        <v>42957558.994099997</v>
      </c>
      <c r="G13" s="8">
        <v>3.0513001924298469E-2</v>
      </c>
      <c r="H13" s="8" t="s">
        <v>36</v>
      </c>
      <c r="I13" s="8">
        <f>VLOOKUP(C13,Cadastro!A:I,6,0)</f>
        <v>0.04</v>
      </c>
      <c r="J13" s="9">
        <f>VLOOKUP(C13,Cadastro!A:I,7,0)</f>
        <v>46086</v>
      </c>
      <c r="K13" s="33">
        <v>1.3517635409239723</v>
      </c>
      <c r="L13" s="33" t="s">
        <v>37</v>
      </c>
      <c r="M13" s="11">
        <v>2</v>
      </c>
      <c r="N13" s="11">
        <v>0.5</v>
      </c>
      <c r="O13" s="11">
        <f t="shared" si="0"/>
        <v>0.94605714285714282</v>
      </c>
      <c r="P13" s="12" t="str">
        <f>VLOOKUP(C13,Cadastro!A:I,9,0)</f>
        <v>ICVM 400</v>
      </c>
      <c r="Q13" s="62"/>
      <c r="R13" s="31">
        <v>61537</v>
      </c>
      <c r="S13" s="31">
        <v>0</v>
      </c>
      <c r="T13" s="31">
        <v>0</v>
      </c>
      <c r="U13" s="31">
        <v>4687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70000</v>
      </c>
      <c r="AB13" s="31">
        <v>70000</v>
      </c>
      <c r="AD13" s="44"/>
    </row>
    <row r="14" spans="1:30" ht="12.75" customHeight="1" x14ac:dyDescent="0.25">
      <c r="A14" s="5" t="s">
        <v>132</v>
      </c>
      <c r="B14" s="5" t="s">
        <v>32</v>
      </c>
      <c r="C14" s="5" t="s">
        <v>133</v>
      </c>
      <c r="D14" s="5" t="s">
        <v>72</v>
      </c>
      <c r="E14" s="36" t="s">
        <v>35</v>
      </c>
      <c r="F14" s="7">
        <v>36735870.838200003</v>
      </c>
      <c r="G14" s="8">
        <v>2.6093700941683621E-2</v>
      </c>
      <c r="H14" s="8" t="s">
        <v>36</v>
      </c>
      <c r="I14" s="8">
        <f>VLOOKUP(C14,Cadastro!A:I,6,0)</f>
        <v>3.5000000000000003E-2</v>
      </c>
      <c r="J14" s="9">
        <f>VLOOKUP(C14,Cadastro!A:I,7,0)</f>
        <v>48151</v>
      </c>
      <c r="K14" s="33">
        <v>3.5067690836186558</v>
      </c>
      <c r="L14" s="33" t="s">
        <v>37</v>
      </c>
      <c r="M14" s="11">
        <v>1.32</v>
      </c>
      <c r="N14" s="11">
        <v>0.75757575757575757</v>
      </c>
      <c r="O14" s="11">
        <f t="shared" si="0"/>
        <v>1</v>
      </c>
      <c r="P14" s="12" t="str">
        <f>VLOOKUP(C14,Cadastro!A:I,9,0)</f>
        <v>ICVM 160</v>
      </c>
      <c r="Q14" s="62"/>
      <c r="R14" s="31">
        <v>35300</v>
      </c>
      <c r="S14" s="31">
        <v>0</v>
      </c>
      <c r="T14" s="31">
        <v>14895</v>
      </c>
      <c r="U14" s="31">
        <v>19805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70000</v>
      </c>
      <c r="AB14" s="31">
        <v>90000</v>
      </c>
      <c r="AD14" s="44"/>
    </row>
    <row r="15" spans="1:30" ht="12.75" customHeight="1" x14ac:dyDescent="0.25">
      <c r="A15" s="5" t="s">
        <v>45</v>
      </c>
      <c r="B15" s="5" t="s">
        <v>46</v>
      </c>
      <c r="C15" s="5" t="s">
        <v>47</v>
      </c>
      <c r="D15" s="5" t="s">
        <v>34</v>
      </c>
      <c r="E15" s="36" t="s">
        <v>35</v>
      </c>
      <c r="F15" s="7">
        <v>36690172.536600001</v>
      </c>
      <c r="G15" s="8">
        <v>2.6061241174478281E-2</v>
      </c>
      <c r="H15" s="8" t="s">
        <v>36</v>
      </c>
      <c r="I15" s="8">
        <f>VLOOKUP(C15,Cadastro!A:I,6,0)</f>
        <v>0.04</v>
      </c>
      <c r="J15" s="9">
        <f>VLOOKUP(C15,Cadastro!A:I,7,0)</f>
        <v>46353</v>
      </c>
      <c r="K15" s="33">
        <v>1.9293142166009583</v>
      </c>
      <c r="L15" s="33" t="s">
        <v>37</v>
      </c>
      <c r="M15" s="11">
        <v>1.76</v>
      </c>
      <c r="N15" s="11">
        <v>0.56818181818181823</v>
      </c>
      <c r="O15" s="11">
        <f t="shared" si="0"/>
        <v>1</v>
      </c>
      <c r="P15" s="12" t="str">
        <f>VLOOKUP(C15,Cadastro!A:I,9,0)</f>
        <v>ICVM 476</v>
      </c>
      <c r="Q15" s="62"/>
      <c r="R15" s="31">
        <v>48127</v>
      </c>
      <c r="S15" s="31">
        <v>0</v>
      </c>
      <c r="T15" s="31">
        <v>25570</v>
      </c>
      <c r="U15" s="31">
        <v>11303</v>
      </c>
      <c r="V15" s="31">
        <v>0</v>
      </c>
      <c r="W15" s="31">
        <v>0</v>
      </c>
      <c r="X15" s="31">
        <v>0</v>
      </c>
      <c r="Y15" s="31">
        <v>0</v>
      </c>
      <c r="Z15" s="31">
        <v>5000</v>
      </c>
      <c r="AA15" s="31">
        <v>90000</v>
      </c>
      <c r="AB15" s="31">
        <v>36000</v>
      </c>
      <c r="AD15" s="44"/>
    </row>
    <row r="16" spans="1:30" ht="12.75" customHeight="1" x14ac:dyDescent="0.25">
      <c r="A16" s="5" t="s">
        <v>163</v>
      </c>
      <c r="B16" s="5" t="s">
        <v>68</v>
      </c>
      <c r="C16" s="5" t="s">
        <v>168</v>
      </c>
      <c r="D16" s="5" t="s">
        <v>97</v>
      </c>
      <c r="E16" s="36" t="s">
        <v>35</v>
      </c>
      <c r="F16" s="7">
        <v>36102257.6325</v>
      </c>
      <c r="G16" s="8">
        <v>2.5643641827117997E-2</v>
      </c>
      <c r="H16" s="8" t="s">
        <v>36</v>
      </c>
      <c r="I16" s="8">
        <f>VLOOKUP(C16,Cadastro!A:I,6,0)</f>
        <v>4.4999999999999998E-2</v>
      </c>
      <c r="J16" s="9">
        <f>VLOOKUP(C16,Cadastro!A:I,7,0)</f>
        <v>50976</v>
      </c>
      <c r="K16" s="33">
        <v>4.6447820911101569</v>
      </c>
      <c r="L16" s="33" t="s">
        <v>37</v>
      </c>
      <c r="M16" s="11">
        <v>5.9386000000000001</v>
      </c>
      <c r="N16" s="11">
        <v>0.1683898561950628</v>
      </c>
      <c r="O16" s="11">
        <f t="shared" si="0"/>
        <v>0.72</v>
      </c>
      <c r="P16" s="12" t="str">
        <f>VLOOKUP(C16,Cadastro!A:I,9,0)</f>
        <v>ICVM 160</v>
      </c>
      <c r="Q16" s="62"/>
      <c r="R16" s="31">
        <v>36000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50000</v>
      </c>
      <c r="AB16" s="31">
        <v>37500</v>
      </c>
      <c r="AD16" s="48"/>
    </row>
    <row r="17" spans="1:30" ht="12.75" customHeight="1" x14ac:dyDescent="0.25">
      <c r="A17" s="5" t="s">
        <v>124</v>
      </c>
      <c r="B17" s="5" t="s">
        <v>46</v>
      </c>
      <c r="C17" s="5" t="s">
        <v>122</v>
      </c>
      <c r="D17" s="5" t="s">
        <v>34</v>
      </c>
      <c r="E17" s="36" t="s">
        <v>35</v>
      </c>
      <c r="F17" s="7">
        <v>36019742.793099999</v>
      </c>
      <c r="G17" s="8">
        <v>2.558503106076274E-2</v>
      </c>
      <c r="H17" s="8" t="s">
        <v>36</v>
      </c>
      <c r="I17" s="8">
        <f>VLOOKUP(C17,Cadastro!A:I,6,0)</f>
        <v>0.04</v>
      </c>
      <c r="J17" s="9">
        <f>VLOOKUP(C17,Cadastro!A:I,7,0)</f>
        <v>46933</v>
      </c>
      <c r="K17" s="33">
        <v>2.9143471762123965</v>
      </c>
      <c r="L17" s="33" t="s">
        <v>37</v>
      </c>
      <c r="M17" s="11">
        <v>1.2722222222222221</v>
      </c>
      <c r="N17" s="11">
        <v>0.7860262008733625</v>
      </c>
      <c r="O17" s="11">
        <f t="shared" si="0"/>
        <v>1</v>
      </c>
      <c r="P17" s="12" t="str">
        <f>VLOOKUP(C17,Cadastro!A:I,9,0)</f>
        <v>ICVM 160</v>
      </c>
      <c r="Q17" s="62"/>
      <c r="R17" s="31">
        <v>36000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36000</v>
      </c>
      <c r="AB17" s="31">
        <v>31000</v>
      </c>
      <c r="AD17" s="44"/>
    </row>
    <row r="18" spans="1:30" ht="12.75" customHeight="1" x14ac:dyDescent="0.25">
      <c r="A18" s="5" t="s">
        <v>52</v>
      </c>
      <c r="B18" s="5" t="s">
        <v>46</v>
      </c>
      <c r="C18" s="5" t="s">
        <v>53</v>
      </c>
      <c r="D18" s="5" t="s">
        <v>34</v>
      </c>
      <c r="E18" s="36" t="s">
        <v>35</v>
      </c>
      <c r="F18" s="7">
        <v>31203216.120099999</v>
      </c>
      <c r="G18" s="8">
        <v>2.2163824384148059E-2</v>
      </c>
      <c r="H18" s="8" t="s">
        <v>36</v>
      </c>
      <c r="I18" s="8">
        <f>VLOOKUP(C18,Cadastro!A:I,6,0)</f>
        <v>4.7500000000000001E-2</v>
      </c>
      <c r="J18" s="9">
        <f>VLOOKUP(C18,Cadastro!A:I,7,0)</f>
        <v>45960</v>
      </c>
      <c r="K18" s="33">
        <v>1.1000000000000001</v>
      </c>
      <c r="L18" s="33" t="s">
        <v>37</v>
      </c>
      <c r="M18" s="11">
        <v>1.1314761215629523</v>
      </c>
      <c r="N18" s="11">
        <v>0.88380124064718291</v>
      </c>
      <c r="O18" s="11">
        <f t="shared" si="0"/>
        <v>1</v>
      </c>
      <c r="P18" s="12" t="str">
        <f>VLOOKUP(C18,Cadastro!A:I,9,0)</f>
        <v>ICVM 476</v>
      </c>
      <c r="Q18" s="62"/>
      <c r="R18" s="31">
        <v>33833</v>
      </c>
      <c r="S18" s="31">
        <v>0</v>
      </c>
      <c r="T18" s="31">
        <v>2500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1167</v>
      </c>
      <c r="AA18" s="31">
        <v>37500</v>
      </c>
      <c r="AB18" s="31">
        <v>34000</v>
      </c>
      <c r="AD18" s="44"/>
    </row>
    <row r="19" spans="1:30" ht="12.75" customHeight="1" x14ac:dyDescent="0.25">
      <c r="A19" s="5" t="s">
        <v>50</v>
      </c>
      <c r="B19" s="5" t="s">
        <v>43</v>
      </c>
      <c r="C19" s="5" t="s">
        <v>51</v>
      </c>
      <c r="D19" s="5" t="s">
        <v>34</v>
      </c>
      <c r="E19" s="36" t="s">
        <v>35</v>
      </c>
      <c r="F19" s="7">
        <v>26565998.1083</v>
      </c>
      <c r="G19" s="8">
        <v>1.8869981683800989E-2</v>
      </c>
      <c r="H19" s="8" t="s">
        <v>36</v>
      </c>
      <c r="I19" s="8">
        <f>VLOOKUP(C19,Cadastro!A:I,6,0)</f>
        <v>4.7500000000000001E-2</v>
      </c>
      <c r="J19" s="9">
        <f>VLOOKUP(C19,Cadastro!A:I,7,0)</f>
        <v>45835</v>
      </c>
      <c r="K19" s="33">
        <v>2.0180687085553166</v>
      </c>
      <c r="L19" s="33" t="s">
        <v>37</v>
      </c>
      <c r="M19" s="11">
        <v>1.59</v>
      </c>
      <c r="N19" s="11">
        <v>0.62893081761006286</v>
      </c>
      <c r="O19" s="11">
        <f t="shared" si="0"/>
        <v>1</v>
      </c>
      <c r="P19" s="12" t="str">
        <f>VLOOKUP(C19,Cadastro!A:I,9,0)</f>
        <v>ICVM 476</v>
      </c>
      <c r="Q19" s="62"/>
      <c r="R19" s="31">
        <v>39828</v>
      </c>
      <c r="S19" s="31">
        <v>0</v>
      </c>
      <c r="T19" s="31">
        <v>7672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2500</v>
      </c>
      <c r="AA19" s="31">
        <v>50000</v>
      </c>
      <c r="AB19" s="31">
        <v>50000</v>
      </c>
      <c r="AD19" s="44"/>
    </row>
    <row r="20" spans="1:30" ht="12.75" customHeight="1" x14ac:dyDescent="0.25">
      <c r="A20" s="5" t="s">
        <v>123</v>
      </c>
      <c r="B20" s="5" t="s">
        <v>46</v>
      </c>
      <c r="C20" s="5" t="s">
        <v>120</v>
      </c>
      <c r="D20" s="5" t="s">
        <v>72</v>
      </c>
      <c r="E20" s="36" t="s">
        <v>35</v>
      </c>
      <c r="F20" s="7">
        <v>26527564.601399999</v>
      </c>
      <c r="G20" s="8">
        <v>1.8842682142172978E-2</v>
      </c>
      <c r="H20" s="8" t="s">
        <v>36</v>
      </c>
      <c r="I20" s="8">
        <f>VLOOKUP(C20,Cadastro!A:I,6,0)</f>
        <v>4.9000000000000002E-2</v>
      </c>
      <c r="J20" s="9">
        <f>VLOOKUP(C20,Cadastro!A:I,7,0)</f>
        <v>46870</v>
      </c>
      <c r="K20" s="33">
        <v>2.7936351632241627</v>
      </c>
      <c r="L20" s="33" t="s">
        <v>37</v>
      </c>
      <c r="M20" s="11">
        <v>1.1499999999999999</v>
      </c>
      <c r="N20" s="11">
        <v>0.86956521739130443</v>
      </c>
      <c r="O20" s="11">
        <f t="shared" si="0"/>
        <v>1</v>
      </c>
      <c r="P20" s="12" t="str">
        <f>VLOOKUP(C20,Cadastro!A:I,9,0)</f>
        <v>ICVM 160</v>
      </c>
      <c r="Q20" s="62"/>
      <c r="R20" s="31">
        <v>26500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26500</v>
      </c>
      <c r="AB20" s="31">
        <v>26500</v>
      </c>
      <c r="AD20" s="44"/>
    </row>
    <row r="21" spans="1:30" ht="12.75" customHeight="1" x14ac:dyDescent="0.25">
      <c r="A21" s="5" t="s">
        <v>137</v>
      </c>
      <c r="B21" s="5" t="s">
        <v>32</v>
      </c>
      <c r="C21" s="5" t="s">
        <v>139</v>
      </c>
      <c r="D21" s="5" t="s">
        <v>157</v>
      </c>
      <c r="E21" s="36" t="s">
        <v>35</v>
      </c>
      <c r="F21" s="7">
        <v>25904074.3257</v>
      </c>
      <c r="G21" s="8">
        <v>1.8399813403173437E-2</v>
      </c>
      <c r="H21" s="8" t="s">
        <v>36</v>
      </c>
      <c r="I21" s="8">
        <f>VLOOKUP(C21,Cadastro!A:I,6,0)</f>
        <v>5.5E-2</v>
      </c>
      <c r="J21" s="9">
        <f>VLOOKUP(C21,Cadastro!A:I,7,0)</f>
        <v>47115</v>
      </c>
      <c r="K21" s="33">
        <v>3.0789028044442652</v>
      </c>
      <c r="L21" s="33" t="s">
        <v>37</v>
      </c>
      <c r="M21" s="11">
        <v>1.5191082802547773</v>
      </c>
      <c r="N21" s="11">
        <v>0.65828092243186576</v>
      </c>
      <c r="O21" s="11">
        <f t="shared" si="0"/>
        <v>1</v>
      </c>
      <c r="P21" s="12" t="str">
        <f>VLOOKUP(C21,Cadastro!A:I,9,0)</f>
        <v>ICVM 160</v>
      </c>
      <c r="Q21" s="62"/>
      <c r="R21" s="31">
        <v>34000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34000</v>
      </c>
      <c r="AB21" s="31">
        <v>34000</v>
      </c>
      <c r="AD21" s="44"/>
    </row>
    <row r="22" spans="1:30" ht="12.75" customHeight="1" x14ac:dyDescent="0.25">
      <c r="A22" s="5" t="s">
        <v>128</v>
      </c>
      <c r="B22" s="5" t="s">
        <v>59</v>
      </c>
      <c r="C22" s="5" t="s">
        <v>130</v>
      </c>
      <c r="D22" s="5" t="s">
        <v>34</v>
      </c>
      <c r="E22" s="36" t="s">
        <v>35</v>
      </c>
      <c r="F22" s="7">
        <v>25295341.8719</v>
      </c>
      <c r="G22" s="8">
        <v>1.7967427230189691E-2</v>
      </c>
      <c r="H22" s="8" t="s">
        <v>36</v>
      </c>
      <c r="I22" s="8">
        <f>VLOOKUP(C22,Cadastro!A:I,6,0)</f>
        <v>4.4999999999999998E-2</v>
      </c>
      <c r="J22" s="9">
        <f>VLOOKUP(C22,Cadastro!A:I,7,0)</f>
        <v>46503</v>
      </c>
      <c r="K22" s="33">
        <v>2.1</v>
      </c>
      <c r="L22" s="33" t="s">
        <v>37</v>
      </c>
      <c r="M22" s="11">
        <v>2.351</v>
      </c>
      <c r="N22" s="11">
        <v>0.42535091450446622</v>
      </c>
      <c r="O22" s="11">
        <f t="shared" si="0"/>
        <v>0.41975308641975306</v>
      </c>
      <c r="P22" s="12" t="str">
        <f>VLOOKUP(C22,Cadastro!A:I,9,0)</f>
        <v>ICVM 476</v>
      </c>
      <c r="Q22" s="62"/>
      <c r="R22" s="31">
        <v>25022</v>
      </c>
      <c r="S22" s="31">
        <v>0</v>
      </c>
      <c r="T22" s="31">
        <v>3956</v>
      </c>
      <c r="U22" s="31">
        <v>5022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81000</v>
      </c>
      <c r="AB22" s="31">
        <v>30795</v>
      </c>
      <c r="AD22" s="44"/>
    </row>
    <row r="23" spans="1:30" ht="12.75" customHeight="1" x14ac:dyDescent="0.25">
      <c r="A23" s="5" t="s">
        <v>70</v>
      </c>
      <c r="B23" s="5" t="s">
        <v>43</v>
      </c>
      <c r="C23" s="5" t="s">
        <v>71</v>
      </c>
      <c r="D23" s="5" t="s">
        <v>72</v>
      </c>
      <c r="E23" s="36" t="s">
        <v>35</v>
      </c>
      <c r="F23" s="7">
        <v>24058849.873199999</v>
      </c>
      <c r="G23" s="8">
        <v>1.7089139831669334E-2</v>
      </c>
      <c r="H23" s="8" t="s">
        <v>36</v>
      </c>
      <c r="I23" s="8">
        <f>VLOOKUP(C23,Cadastro!A:I,6,0)</f>
        <v>3.5000000000000003E-2</v>
      </c>
      <c r="J23" s="9" t="str">
        <f>VLOOKUP(C23,Cadastro!A:I,7,0)</f>
        <v>29/11/2030</v>
      </c>
      <c r="K23" s="33">
        <v>2.3772769461542467</v>
      </c>
      <c r="L23" s="33" t="s">
        <v>37</v>
      </c>
      <c r="M23" s="11">
        <v>3.01</v>
      </c>
      <c r="N23" s="11">
        <v>0.33222591362126247</v>
      </c>
      <c r="O23" s="11">
        <f t="shared" si="0"/>
        <v>0.95806240861151726</v>
      </c>
      <c r="P23" s="12" t="str">
        <f>VLOOKUP(C23,Cadastro!A:I,9,0)</f>
        <v>ICVM 476</v>
      </c>
      <c r="Q23" s="62"/>
      <c r="R23" s="31">
        <v>30795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32143</v>
      </c>
      <c r="AB23" s="31">
        <v>113200</v>
      </c>
      <c r="AD23" s="44"/>
    </row>
    <row r="24" spans="1:30" ht="12.75" customHeight="1" x14ac:dyDescent="0.25">
      <c r="A24" s="5" t="s">
        <v>54</v>
      </c>
      <c r="B24" s="5" t="s">
        <v>40</v>
      </c>
      <c r="C24" s="5" t="s">
        <v>55</v>
      </c>
      <c r="D24" s="5" t="s">
        <v>157</v>
      </c>
      <c r="E24" s="36" t="s">
        <v>35</v>
      </c>
      <c r="F24" s="7">
        <v>21078786.452300001</v>
      </c>
      <c r="G24" s="8">
        <v>1.4972383595381748E-2</v>
      </c>
      <c r="H24" s="8" t="s">
        <v>36</v>
      </c>
      <c r="I24" s="8">
        <f>VLOOKUP(C24,Cadastro!A:I,6,0)</f>
        <v>4.7500000000000001E-2</v>
      </c>
      <c r="J24" s="9">
        <f>VLOOKUP(C24,Cadastro!A:I,7,0)</f>
        <v>46553</v>
      </c>
      <c r="K24" s="33">
        <v>2.2607616507744765</v>
      </c>
      <c r="L24" s="33" t="s">
        <v>37</v>
      </c>
      <c r="M24" s="11">
        <v>1.7552000000000001</v>
      </c>
      <c r="N24" s="11">
        <v>0.56973564266180488</v>
      </c>
      <c r="O24" s="11">
        <f t="shared" si="0"/>
        <v>0.6</v>
      </c>
      <c r="P24" s="12" t="str">
        <f>VLOOKUP(C24,Cadastro!A:I,9,0)</f>
        <v>ICVM 476</v>
      </c>
      <c r="Q24" s="62"/>
      <c r="R24" s="31">
        <v>30000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50000</v>
      </c>
      <c r="AB24" s="31">
        <v>30000</v>
      </c>
      <c r="AD24" s="44"/>
    </row>
    <row r="25" spans="1:30" ht="12.75" customHeight="1" x14ac:dyDescent="0.25">
      <c r="A25" s="5" t="s">
        <v>129</v>
      </c>
      <c r="B25" s="5" t="s">
        <v>46</v>
      </c>
      <c r="C25" s="5" t="s">
        <v>131</v>
      </c>
      <c r="D25" s="5" t="s">
        <v>34</v>
      </c>
      <c r="E25" s="36" t="s">
        <v>35</v>
      </c>
      <c r="F25" s="7">
        <v>17955273.133499999</v>
      </c>
      <c r="G25" s="8">
        <v>1.2753734069224863E-2</v>
      </c>
      <c r="H25" s="8" t="s">
        <v>36</v>
      </c>
      <c r="I25" s="8">
        <f>VLOOKUP(C25,Cadastro!A:I,6,0)</f>
        <v>4.7500000000000001E-2</v>
      </c>
      <c r="J25" s="9">
        <f>VLOOKUP(C25,Cadastro!A:I,7,0)</f>
        <v>45960</v>
      </c>
      <c r="K25" s="33">
        <v>1.1000000000000001</v>
      </c>
      <c r="L25" s="33" t="s">
        <v>37</v>
      </c>
      <c r="M25" s="11">
        <v>1.1314761215629523</v>
      </c>
      <c r="N25" s="11">
        <v>0.88380124064718291</v>
      </c>
      <c r="O25" s="11">
        <f t="shared" si="0"/>
        <v>1</v>
      </c>
      <c r="P25" s="12" t="str">
        <f>VLOOKUP(C25,Cadastro!A:I,9,0)</f>
        <v>ICVM 476</v>
      </c>
      <c r="Q25" s="62"/>
      <c r="R25" s="31">
        <v>19473</v>
      </c>
      <c r="S25" s="31">
        <v>0</v>
      </c>
      <c r="T25" s="31">
        <v>18027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37500</v>
      </c>
      <c r="AB25" s="31">
        <v>37500</v>
      </c>
      <c r="AD25" s="44"/>
    </row>
    <row r="26" spans="1:30" ht="12.75" customHeight="1" x14ac:dyDescent="0.25">
      <c r="A26" s="5" t="s">
        <v>126</v>
      </c>
      <c r="B26" s="5" t="s">
        <v>46</v>
      </c>
      <c r="C26" s="5" t="s">
        <v>127</v>
      </c>
      <c r="D26" s="5" t="s">
        <v>34</v>
      </c>
      <c r="E26" s="36" t="s">
        <v>35</v>
      </c>
      <c r="F26" s="7">
        <v>17682362.9734</v>
      </c>
      <c r="G26" s="8">
        <v>1.2559884408413467E-2</v>
      </c>
      <c r="H26" s="8" t="s">
        <v>36</v>
      </c>
      <c r="I26" s="8">
        <f>VLOOKUP(C26,Cadastro!A:I,6,0)</f>
        <v>0.05</v>
      </c>
      <c r="J26" s="9">
        <f>VLOOKUP(C26,Cadastro!A:I,7,0)</f>
        <v>45988</v>
      </c>
      <c r="K26" s="33">
        <v>1.1338012258398331</v>
      </c>
      <c r="L26" s="33" t="s">
        <v>37</v>
      </c>
      <c r="M26" s="11">
        <v>1.8533518261673603</v>
      </c>
      <c r="N26" s="11">
        <v>0.53956296148473359</v>
      </c>
      <c r="O26" s="11">
        <f t="shared" si="0"/>
        <v>0.80327272727272725</v>
      </c>
      <c r="P26" s="12" t="str">
        <f>VLOOKUP(C26,Cadastro!A:I,9,0)</f>
        <v>ICVM 160</v>
      </c>
      <c r="Q26" s="62"/>
      <c r="R26" s="31">
        <v>17672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22000</v>
      </c>
      <c r="AB26" s="31">
        <v>34470</v>
      </c>
      <c r="AD26" s="44"/>
    </row>
    <row r="27" spans="1:30" ht="12.75" customHeight="1" x14ac:dyDescent="0.25">
      <c r="A27" s="5" t="s">
        <v>125</v>
      </c>
      <c r="B27" s="5" t="s">
        <v>32</v>
      </c>
      <c r="C27" s="5" t="s">
        <v>121</v>
      </c>
      <c r="D27" s="5" t="s">
        <v>34</v>
      </c>
      <c r="E27" s="36" t="s">
        <v>35</v>
      </c>
      <c r="F27" s="7">
        <v>16440080.5436</v>
      </c>
      <c r="G27" s="8">
        <v>1.1677484033284708E-2</v>
      </c>
      <c r="H27" s="8" t="s">
        <v>36</v>
      </c>
      <c r="I27" s="8">
        <f>VLOOKUP(C27,Cadastro!A:I,6,0)</f>
        <v>0.03</v>
      </c>
      <c r="J27" s="9">
        <f>VLOOKUP(C27,Cadastro!A:I,7,0)</f>
        <v>45988</v>
      </c>
      <c r="K27" s="33">
        <v>1.1434643597344976</v>
      </c>
      <c r="L27" s="33" t="s">
        <v>37</v>
      </c>
      <c r="M27" s="11">
        <v>1.4993041237113403</v>
      </c>
      <c r="N27" s="11">
        <v>0.66697608856342283</v>
      </c>
      <c r="O27" s="11">
        <f t="shared" si="0"/>
        <v>1</v>
      </c>
      <c r="P27" s="12" t="str">
        <f>VLOOKUP(C27,Cadastro!A:I,9,0)</f>
        <v>ICVM 160</v>
      </c>
      <c r="Q27" s="62"/>
      <c r="R27" s="31">
        <v>93470</v>
      </c>
      <c r="S27" s="31">
        <v>0</v>
      </c>
      <c r="T27" s="31">
        <v>9030</v>
      </c>
      <c r="U27" s="31">
        <v>10700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113200</v>
      </c>
      <c r="AB27" s="31">
        <v>22500</v>
      </c>
      <c r="AD27" s="44"/>
    </row>
    <row r="28" spans="1:30" ht="12.75" customHeight="1" x14ac:dyDescent="0.25">
      <c r="A28" s="5" t="s">
        <v>117</v>
      </c>
      <c r="B28" s="5" t="s">
        <v>46</v>
      </c>
      <c r="C28" s="5" t="s">
        <v>58</v>
      </c>
      <c r="D28" s="5" t="s">
        <v>34</v>
      </c>
      <c r="E28" s="36" t="s">
        <v>35</v>
      </c>
      <c r="F28" s="7">
        <v>16122894.7302</v>
      </c>
      <c r="G28" s="8">
        <v>1.1452185120561021E-2</v>
      </c>
      <c r="H28" s="8" t="s">
        <v>36</v>
      </c>
      <c r="I28" s="8">
        <f>VLOOKUP(C28,Cadastro!A:I,6,0)</f>
        <v>0.05</v>
      </c>
      <c r="J28" s="9">
        <f>VLOOKUP(C28,Cadastro!A:I,7,0)</f>
        <v>46720</v>
      </c>
      <c r="K28" s="33">
        <v>2.5391763324453458</v>
      </c>
      <c r="L28" s="33" t="s">
        <v>37</v>
      </c>
      <c r="M28" s="11">
        <v>1.75</v>
      </c>
      <c r="N28" s="11">
        <v>0.5714285714285714</v>
      </c>
      <c r="O28" s="11">
        <f t="shared" si="0"/>
        <v>1</v>
      </c>
      <c r="P28" s="12" t="str">
        <f>VLOOKUP(C28,Cadastro!A:I,9,0)</f>
        <v>ICVM 476</v>
      </c>
      <c r="Q28" s="62"/>
      <c r="R28" s="31">
        <v>22500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22500</v>
      </c>
      <c r="AB28" s="31">
        <v>16068</v>
      </c>
      <c r="AD28" s="44"/>
    </row>
    <row r="29" spans="1:30" ht="12.75" customHeight="1" x14ac:dyDescent="0.25">
      <c r="A29" s="5" t="s">
        <v>138</v>
      </c>
      <c r="B29" s="5" t="s">
        <v>43</v>
      </c>
      <c r="C29" s="5" t="s">
        <v>140</v>
      </c>
      <c r="D29" s="5" t="s">
        <v>34</v>
      </c>
      <c r="E29" s="36" t="s">
        <v>35</v>
      </c>
      <c r="F29" s="7">
        <v>15908779.649</v>
      </c>
      <c r="G29" s="8">
        <v>1.1300097943410796E-2</v>
      </c>
      <c r="H29" s="8" t="s">
        <v>36</v>
      </c>
      <c r="I29" s="8">
        <f>VLOOKUP(C29,Cadastro!A:I,6,0)</f>
        <v>4.7500000000000001E-2</v>
      </c>
      <c r="J29" s="9">
        <f>VLOOKUP(C29,Cadastro!A:I,7,0)</f>
        <v>45835</v>
      </c>
      <c r="K29" s="33">
        <v>2.0180687085553166</v>
      </c>
      <c r="L29" s="33" t="s">
        <v>37</v>
      </c>
      <c r="M29" s="11">
        <v>1.59</v>
      </c>
      <c r="N29" s="11">
        <v>0.62893081761006286</v>
      </c>
      <c r="O29" s="11">
        <f t="shared" si="0"/>
        <v>1</v>
      </c>
      <c r="P29" s="12" t="str">
        <f>VLOOKUP(C29,Cadastro!A:I,9,0)</f>
        <v>ICVM 476</v>
      </c>
      <c r="Q29" s="62"/>
      <c r="R29" s="31">
        <v>23850</v>
      </c>
      <c r="S29" s="31">
        <v>0</v>
      </c>
      <c r="T29" s="31">
        <v>22623</v>
      </c>
      <c r="U29" s="31">
        <v>3527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50000</v>
      </c>
      <c r="AB29" s="31">
        <v>50000</v>
      </c>
      <c r="AD29" s="44"/>
    </row>
    <row r="30" spans="1:30" ht="12.75" customHeight="1" x14ac:dyDescent="0.25">
      <c r="A30" s="5" t="s">
        <v>67</v>
      </c>
      <c r="B30" s="5" t="s">
        <v>68</v>
      </c>
      <c r="C30" s="5" t="s">
        <v>69</v>
      </c>
      <c r="D30" s="5" t="s">
        <v>34</v>
      </c>
      <c r="E30" s="36" t="s">
        <v>35</v>
      </c>
      <c r="F30" s="7">
        <v>15689822.7806</v>
      </c>
      <c r="G30" s="8">
        <v>1.114457161688593E-2</v>
      </c>
      <c r="H30" s="8" t="s">
        <v>36</v>
      </c>
      <c r="I30" s="8">
        <f>VLOOKUP(C30,Cadastro!A:I,6,0)</f>
        <v>0.03</v>
      </c>
      <c r="J30" s="9">
        <f>VLOOKUP(C30,Cadastro!A:I,7,0)</f>
        <v>46051</v>
      </c>
      <c r="K30" s="33">
        <v>0.74166042129528154</v>
      </c>
      <c r="L30" s="33" t="s">
        <v>37</v>
      </c>
      <c r="M30" s="11">
        <v>3.08</v>
      </c>
      <c r="N30" s="11">
        <v>0.32467532467532467</v>
      </c>
      <c r="O30" s="11">
        <f t="shared" si="0"/>
        <v>1</v>
      </c>
      <c r="P30" s="12" t="str">
        <f>VLOOKUP(C30,Cadastro!A:I,9,0)</f>
        <v>ICVM 476</v>
      </c>
      <c r="Q30" s="62"/>
      <c r="R30" s="31">
        <v>28750</v>
      </c>
      <c r="S30" s="31">
        <v>0</v>
      </c>
      <c r="T30" s="31">
        <v>16250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5000</v>
      </c>
      <c r="AA30" s="31">
        <v>50000</v>
      </c>
      <c r="AB30" s="31">
        <v>50000</v>
      </c>
      <c r="AD30" s="44"/>
    </row>
    <row r="31" spans="1:30" ht="12.75" customHeight="1" x14ac:dyDescent="0.25">
      <c r="A31" s="5" t="s">
        <v>61</v>
      </c>
      <c r="B31" s="5" t="s">
        <v>46</v>
      </c>
      <c r="C31" s="5" t="s">
        <v>62</v>
      </c>
      <c r="D31" s="5" t="s">
        <v>34</v>
      </c>
      <c r="E31" s="36" t="s">
        <v>35</v>
      </c>
      <c r="F31" s="7">
        <v>15385349.6008</v>
      </c>
      <c r="G31" s="8">
        <v>1.0928302561132305E-2</v>
      </c>
      <c r="H31" s="8" t="s">
        <v>36</v>
      </c>
      <c r="I31" s="8">
        <f>VLOOKUP(C31,Cadastro!A:I,6,0)</f>
        <v>5.5E-2</v>
      </c>
      <c r="J31" s="9">
        <f>VLOOKUP(C31,Cadastro!A:I,7,0)</f>
        <v>46625</v>
      </c>
      <c r="K31" s="33">
        <v>1.5693603248668477</v>
      </c>
      <c r="L31" s="33" t="s">
        <v>37</v>
      </c>
      <c r="M31" s="11">
        <v>1.69</v>
      </c>
      <c r="N31" s="11">
        <v>0.59171597633136097</v>
      </c>
      <c r="O31" s="11">
        <f t="shared" si="0"/>
        <v>0.79976798143851513</v>
      </c>
      <c r="P31" s="12" t="str">
        <f>VLOOKUP(C31,Cadastro!A:I,9,0)</f>
        <v>ICVM 476</v>
      </c>
      <c r="Q31" s="62"/>
      <c r="R31" s="31">
        <v>34470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43100</v>
      </c>
      <c r="AB31" s="31">
        <v>15000</v>
      </c>
      <c r="AD31" s="44"/>
    </row>
    <row r="32" spans="1:30" ht="12.75" customHeight="1" x14ac:dyDescent="0.25">
      <c r="A32" s="5" t="s">
        <v>65</v>
      </c>
      <c r="B32" s="5" t="s">
        <v>46</v>
      </c>
      <c r="C32" s="5" t="s">
        <v>66</v>
      </c>
      <c r="D32" s="5" t="s">
        <v>34</v>
      </c>
      <c r="E32" s="36" t="s">
        <v>35</v>
      </c>
      <c r="F32" s="7">
        <v>15010042.6229</v>
      </c>
      <c r="G32" s="8">
        <v>1.0661719850032772E-2</v>
      </c>
      <c r="H32" s="8" t="s">
        <v>36</v>
      </c>
      <c r="I32" s="8">
        <f>VLOOKUP(C32,Cadastro!A:I,6,0)</f>
        <v>0.05</v>
      </c>
      <c r="J32" s="9">
        <f>VLOOKUP(C32,Cadastro!A:I,7,0)</f>
        <v>45776</v>
      </c>
      <c r="K32" s="33">
        <v>0.62392285670000003</v>
      </c>
      <c r="L32" s="33" t="s">
        <v>37</v>
      </c>
      <c r="M32" s="11">
        <v>2</v>
      </c>
      <c r="N32" s="11">
        <v>0.5</v>
      </c>
      <c r="O32" s="11">
        <f t="shared" si="0"/>
        <v>1</v>
      </c>
      <c r="P32" s="12" t="str">
        <f>VLOOKUP(C32,Cadastro!A:I,9,0)</f>
        <v>ICVM 476</v>
      </c>
      <c r="Q32" s="62"/>
      <c r="R32" s="31">
        <v>15000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15000</v>
      </c>
      <c r="AB32" s="31">
        <v>25000</v>
      </c>
      <c r="AD32" s="44"/>
    </row>
    <row r="33" spans="1:30" ht="12.75" customHeight="1" x14ac:dyDescent="0.25">
      <c r="A33" s="5" t="s">
        <v>155</v>
      </c>
      <c r="B33" s="5" t="s">
        <v>32</v>
      </c>
      <c r="C33" s="5" t="s">
        <v>150</v>
      </c>
      <c r="D33" s="5" t="s">
        <v>34</v>
      </c>
      <c r="E33" s="36" t="s">
        <v>35</v>
      </c>
      <c r="F33" s="7">
        <v>14665451.800000001</v>
      </c>
      <c r="G33" s="8">
        <v>1.0416955000994505E-2</v>
      </c>
      <c r="H33" s="8" t="s">
        <v>36</v>
      </c>
      <c r="I33" s="8">
        <f>VLOOKUP(C33,Cadastro!A:I,6,0)</f>
        <v>4.4999999999999998E-2</v>
      </c>
      <c r="J33" s="9">
        <f>VLOOKUP(C33,Cadastro!A:I,7,0)</f>
        <v>47275</v>
      </c>
      <c r="K33" s="33">
        <v>3.4907984835002028</v>
      </c>
      <c r="L33" s="33" t="s">
        <v>37</v>
      </c>
      <c r="M33" s="11">
        <v>1.37</v>
      </c>
      <c r="N33" s="11">
        <v>0.72992700729927007</v>
      </c>
      <c r="O33" s="11">
        <f t="shared" si="0"/>
        <v>0.42</v>
      </c>
      <c r="P33" s="12" t="str">
        <f>VLOOKUP(C33,Cadastro!A:I,9,0)</f>
        <v>ICVM 160</v>
      </c>
      <c r="Q33" s="62"/>
      <c r="R33" s="31">
        <v>0</v>
      </c>
      <c r="S33" s="31">
        <v>0</v>
      </c>
      <c r="T33" s="31">
        <v>10500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25000</v>
      </c>
      <c r="AB33" s="31">
        <v>15850</v>
      </c>
      <c r="AD33" s="44"/>
    </row>
    <row r="34" spans="1:30" ht="12.75" customHeight="1" x14ac:dyDescent="0.25">
      <c r="A34" s="5" t="s">
        <v>98</v>
      </c>
      <c r="B34" s="5" t="s">
        <v>43</v>
      </c>
      <c r="C34" s="5" t="s">
        <v>99</v>
      </c>
      <c r="D34" s="5" t="s">
        <v>157</v>
      </c>
      <c r="E34" s="36" t="s">
        <v>35</v>
      </c>
      <c r="F34" s="7">
        <v>12803113.1196</v>
      </c>
      <c r="G34" s="8">
        <v>9.0941250947015207E-3</v>
      </c>
      <c r="H34" s="8" t="s">
        <v>36</v>
      </c>
      <c r="I34" s="8">
        <f>VLOOKUP(C34,Cadastro!A:I,6,0)</f>
        <v>4.4999999999999998E-2</v>
      </c>
      <c r="J34" s="9">
        <f>VLOOKUP(C34,Cadastro!A:I,7,0)</f>
        <v>46422</v>
      </c>
      <c r="K34" s="33">
        <v>1.010155272288876</v>
      </c>
      <c r="L34" s="33" t="s">
        <v>37</v>
      </c>
      <c r="M34" s="11">
        <v>1.5</v>
      </c>
      <c r="N34" s="11">
        <v>0.66666666666666663</v>
      </c>
      <c r="O34" s="11">
        <f t="shared" si="0"/>
        <v>0.46666666666666667</v>
      </c>
      <c r="P34" s="12" t="str">
        <f>VLOOKUP(C34,Cadastro!A:I,9,0)</f>
        <v>ICVM 476</v>
      </c>
      <c r="Q34" s="62"/>
      <c r="R34" s="31">
        <v>23300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4700</v>
      </c>
      <c r="AA34" s="31">
        <v>60000</v>
      </c>
      <c r="AB34" s="31">
        <v>28000</v>
      </c>
      <c r="AD34" s="44"/>
    </row>
    <row r="35" spans="1:30" ht="12.75" customHeight="1" x14ac:dyDescent="0.25">
      <c r="A35" s="5" t="s">
        <v>56</v>
      </c>
      <c r="B35" s="5" t="s">
        <v>46</v>
      </c>
      <c r="C35" s="5" t="s">
        <v>57</v>
      </c>
      <c r="D35" s="5" t="s">
        <v>34</v>
      </c>
      <c r="E35" s="36" t="s">
        <v>35</v>
      </c>
      <c r="F35" s="7">
        <v>11913843.4142</v>
      </c>
      <c r="G35" s="8">
        <v>8.4624716938223581E-3</v>
      </c>
      <c r="H35" s="8" t="s">
        <v>36</v>
      </c>
      <c r="I35" s="8">
        <f>VLOOKUP(C35,Cadastro!A:I,6,0)</f>
        <v>5.5E-2</v>
      </c>
      <c r="J35" s="9">
        <f>VLOOKUP(C35,Cadastro!A:I,7,0)</f>
        <v>46625</v>
      </c>
      <c r="K35" s="33">
        <v>2.3656565482686909</v>
      </c>
      <c r="L35" s="33" t="s">
        <v>37</v>
      </c>
      <c r="M35" s="11">
        <v>2.1351025331724971</v>
      </c>
      <c r="N35" s="11">
        <v>0.46836158192090394</v>
      </c>
      <c r="O35" s="11">
        <f t="shared" si="0"/>
        <v>1</v>
      </c>
      <c r="P35" s="12" t="str">
        <f>VLOOKUP(C35,Cadastro!A:I,9,0)</f>
        <v>ICVM 476</v>
      </c>
      <c r="Q35" s="62"/>
      <c r="R35" s="31">
        <v>26900</v>
      </c>
      <c r="S35" s="31">
        <v>0</v>
      </c>
      <c r="T35" s="31">
        <v>10000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36900</v>
      </c>
      <c r="AB35" s="31">
        <v>36900</v>
      </c>
      <c r="AD35" s="44"/>
    </row>
    <row r="36" spans="1:30" ht="12.75" customHeight="1" x14ac:dyDescent="0.25">
      <c r="A36" s="5" t="s">
        <v>118</v>
      </c>
      <c r="B36" s="5" t="s">
        <v>59</v>
      </c>
      <c r="C36" s="5" t="s">
        <v>78</v>
      </c>
      <c r="D36" s="5" t="s">
        <v>34</v>
      </c>
      <c r="E36" s="36" t="s">
        <v>35</v>
      </c>
      <c r="F36" s="7">
        <v>11878698.041300001</v>
      </c>
      <c r="G36" s="8">
        <v>8.4375077327398587E-3</v>
      </c>
      <c r="H36" s="8" t="s">
        <v>36</v>
      </c>
      <c r="I36" s="8">
        <f>VLOOKUP(C36,Cadastro!A:I,6,0)</f>
        <v>0.04</v>
      </c>
      <c r="J36" s="9">
        <f>VLOOKUP(C36,Cadastro!A:I,7,0)</f>
        <v>46139</v>
      </c>
      <c r="K36" s="33">
        <v>1.3</v>
      </c>
      <c r="L36" s="33" t="s">
        <v>37</v>
      </c>
      <c r="M36" s="11">
        <v>2.351</v>
      </c>
      <c r="N36" s="11">
        <v>0.42535091450446622</v>
      </c>
      <c r="O36" s="11">
        <f t="shared" si="0"/>
        <v>0.38775510204081631</v>
      </c>
      <c r="P36" s="12" t="str">
        <f>VLOOKUP(C36,Cadastro!A:I,9,0)</f>
        <v>ICVM 476</v>
      </c>
      <c r="Q36" s="62"/>
      <c r="R36" s="31">
        <v>11830</v>
      </c>
      <c r="S36" s="31">
        <v>0</v>
      </c>
      <c r="T36" s="31">
        <v>7170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49000</v>
      </c>
      <c r="AB36" s="31">
        <v>19000</v>
      </c>
      <c r="AD36" s="44"/>
    </row>
    <row r="37" spans="1:30" ht="12.75" customHeight="1" x14ac:dyDescent="0.25">
      <c r="A37" s="5" t="s">
        <v>164</v>
      </c>
      <c r="B37" s="5" t="s">
        <v>46</v>
      </c>
      <c r="C37" s="5" t="s">
        <v>166</v>
      </c>
      <c r="D37" s="5" t="s">
        <v>72</v>
      </c>
      <c r="E37" s="36" t="s">
        <v>35</v>
      </c>
      <c r="F37" s="7">
        <v>10074735.179300001</v>
      </c>
      <c r="G37" s="8">
        <v>7.156142506956684E-3</v>
      </c>
      <c r="H37" s="8" t="s">
        <v>36</v>
      </c>
      <c r="I37" s="8">
        <f>VLOOKUP(C37,Cadastro!A:I,6,0)</f>
        <v>4.3999999999999997E-2</v>
      </c>
      <c r="J37" s="9">
        <f>VLOOKUP(C37,Cadastro!A:I,7,0)</f>
        <v>46513</v>
      </c>
      <c r="K37" s="33">
        <v>2.1175001726079454</v>
      </c>
      <c r="L37" s="33" t="s">
        <v>37</v>
      </c>
      <c r="M37" s="11">
        <v>1.4949999999999999</v>
      </c>
      <c r="N37" s="11">
        <v>0.66889632107023411</v>
      </c>
      <c r="O37" s="11">
        <f t="shared" si="0"/>
        <v>1</v>
      </c>
      <c r="P37" s="12" t="str">
        <f>VLOOKUP(C37,Cadastro!A:I,9,0)</f>
        <v>ICVM 476</v>
      </c>
      <c r="Q37" s="62"/>
      <c r="R37" s="31">
        <v>10000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10000</v>
      </c>
      <c r="AB37" s="31">
        <v>23761</v>
      </c>
      <c r="AD37" s="44"/>
    </row>
    <row r="38" spans="1:30" ht="12.75" customHeight="1" x14ac:dyDescent="0.25">
      <c r="A38" s="5" t="s">
        <v>165</v>
      </c>
      <c r="B38" s="5" t="s">
        <v>46</v>
      </c>
      <c r="C38" s="5" t="s">
        <v>167</v>
      </c>
      <c r="D38" s="5" t="s">
        <v>72</v>
      </c>
      <c r="E38" s="36" t="s">
        <v>35</v>
      </c>
      <c r="F38" s="7">
        <v>9854457.3714000005</v>
      </c>
      <c r="G38" s="8">
        <v>6.9996779094860483E-3</v>
      </c>
      <c r="H38" s="8" t="s">
        <v>36</v>
      </c>
      <c r="I38" s="8">
        <f>VLOOKUP(C38,Cadastro!A:I,6,0)</f>
        <v>9.5000000000000001E-2</v>
      </c>
      <c r="J38" s="9">
        <f>VLOOKUP(C38,Cadastro!A:I,7,0)</f>
        <v>46483</v>
      </c>
      <c r="K38" s="33">
        <v>2.1186354085047348</v>
      </c>
      <c r="L38" s="33" t="s">
        <v>37</v>
      </c>
      <c r="M38" s="11">
        <v>1.4949999999999999</v>
      </c>
      <c r="N38" s="11">
        <v>0.66889632107023411</v>
      </c>
      <c r="O38" s="11">
        <f t="shared" si="0"/>
        <v>1</v>
      </c>
      <c r="P38" s="12" t="str">
        <f>VLOOKUP(C38,Cadastro!A:I,9,0)</f>
        <v>ICVM 476</v>
      </c>
      <c r="Q38" s="62"/>
      <c r="R38" s="31">
        <v>10000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10000</v>
      </c>
      <c r="AB38" s="31">
        <v>10000</v>
      </c>
      <c r="AD38" s="44"/>
    </row>
    <row r="39" spans="1:30" ht="12.75" customHeight="1" x14ac:dyDescent="0.25">
      <c r="A39" s="5" t="s">
        <v>119</v>
      </c>
      <c r="B39" s="5" t="s">
        <v>46</v>
      </c>
      <c r="C39" s="5" t="s">
        <v>85</v>
      </c>
      <c r="D39" s="5" t="s">
        <v>34</v>
      </c>
      <c r="E39" s="36" t="s">
        <v>35</v>
      </c>
      <c r="F39" s="7">
        <v>9582536.1217</v>
      </c>
      <c r="G39" s="8">
        <v>6.806530677435611E-3</v>
      </c>
      <c r="H39" s="8" t="s">
        <v>36</v>
      </c>
      <c r="I39" s="8">
        <f>VLOOKUP(C39,Cadastro!A:I,6,0)</f>
        <v>5.5E-2</v>
      </c>
      <c r="J39" s="9">
        <f>VLOOKUP(C39,Cadastro!A:I,7,0)</f>
        <v>45754</v>
      </c>
      <c r="K39" s="33">
        <v>0.56222944650029105</v>
      </c>
      <c r="L39" s="33" t="s">
        <v>37</v>
      </c>
      <c r="M39" s="11">
        <v>1.809357652656622</v>
      </c>
      <c r="N39" s="11">
        <v>0.55268232819074326</v>
      </c>
      <c r="O39" s="11">
        <f t="shared" si="0"/>
        <v>0.21082352941176472</v>
      </c>
      <c r="P39" s="12" t="str">
        <f>VLOOKUP(C39,Cadastro!A:I,9,0)</f>
        <v>ICVM 476</v>
      </c>
      <c r="Q39" s="62"/>
      <c r="R39" s="31">
        <v>9473</v>
      </c>
      <c r="S39" s="31">
        <v>0</v>
      </c>
      <c r="T39" s="31">
        <v>8447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85000</v>
      </c>
      <c r="AB39" s="31">
        <v>10000</v>
      </c>
      <c r="AD39" s="44"/>
    </row>
    <row r="40" spans="1:30" ht="12.75" customHeight="1" x14ac:dyDescent="0.25">
      <c r="A40" s="5" t="s">
        <v>145</v>
      </c>
      <c r="B40" s="5" t="s">
        <v>43</v>
      </c>
      <c r="C40" s="5" t="s">
        <v>147</v>
      </c>
      <c r="D40" s="5" t="s">
        <v>72</v>
      </c>
      <c r="E40" s="36" t="s">
        <v>35</v>
      </c>
      <c r="F40" s="7">
        <v>9169303.4923</v>
      </c>
      <c r="G40" s="8">
        <v>6.5130091573278957E-3</v>
      </c>
      <c r="H40" s="8" t="s">
        <v>36</v>
      </c>
      <c r="I40" s="8">
        <f>VLOOKUP(C40,Cadastro!A:I,6,0)</f>
        <v>3.5000000000000003E-2</v>
      </c>
      <c r="J40" s="9">
        <f>VLOOKUP(C40,Cadastro!A:I,7,0)</f>
        <v>47816</v>
      </c>
      <c r="K40" s="33">
        <v>2.3795175963886788</v>
      </c>
      <c r="L40" s="33" t="s">
        <v>37</v>
      </c>
      <c r="M40" s="11">
        <v>3.01</v>
      </c>
      <c r="N40" s="11">
        <v>0.33222591362126247</v>
      </c>
      <c r="O40" s="11">
        <f t="shared" si="0"/>
        <v>1</v>
      </c>
      <c r="P40" s="12" t="str">
        <f>VLOOKUP(C40,Cadastro!A:I,9,0)</f>
        <v>ICVM 160</v>
      </c>
      <c r="Q40" s="62"/>
      <c r="R40" s="31">
        <v>10025</v>
      </c>
      <c r="S40" s="31">
        <v>0</v>
      </c>
      <c r="T40" s="31">
        <v>4975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15000</v>
      </c>
      <c r="AB40" s="31">
        <v>11325</v>
      </c>
      <c r="AD40" s="44"/>
    </row>
    <row r="41" spans="1:30" ht="12.75" customHeight="1" x14ac:dyDescent="0.25">
      <c r="A41" s="5" t="s">
        <v>74</v>
      </c>
      <c r="B41" s="5" t="s">
        <v>46</v>
      </c>
      <c r="C41" s="5" t="s">
        <v>75</v>
      </c>
      <c r="D41" s="5" t="s">
        <v>34</v>
      </c>
      <c r="E41" s="36" t="s">
        <v>35</v>
      </c>
      <c r="F41" s="7">
        <v>8316286.0911999997</v>
      </c>
      <c r="G41" s="8">
        <v>5.907105977289215E-3</v>
      </c>
      <c r="H41" s="8" t="s">
        <v>36</v>
      </c>
      <c r="I41" s="8">
        <f>VLOOKUP(C41,Cadastro!A:I,6,0)</f>
        <v>0.05</v>
      </c>
      <c r="J41" s="9">
        <f>VLOOKUP(C41,Cadastro!A:I,7,0)</f>
        <v>46688</v>
      </c>
      <c r="K41" s="33">
        <v>2.4881118200081791</v>
      </c>
      <c r="L41" s="33" t="s">
        <v>37</v>
      </c>
      <c r="M41" s="11">
        <v>2</v>
      </c>
      <c r="N41" s="11">
        <v>0.5</v>
      </c>
      <c r="O41" s="11">
        <f t="shared" si="0"/>
        <v>1</v>
      </c>
      <c r="P41" s="12" t="str">
        <f>VLOOKUP(C41,Cadastro!A:I,9,0)</f>
        <v>ICVM 476</v>
      </c>
      <c r="Q41" s="62"/>
      <c r="R41" s="31">
        <v>13400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13400</v>
      </c>
      <c r="AB41" s="31">
        <v>17920</v>
      </c>
      <c r="AD41" s="44"/>
    </row>
    <row r="42" spans="1:30" ht="12.75" customHeight="1" x14ac:dyDescent="0.25">
      <c r="A42" s="5" t="s">
        <v>158</v>
      </c>
      <c r="B42" s="5" t="s">
        <v>46</v>
      </c>
      <c r="C42" s="5" t="s">
        <v>152</v>
      </c>
      <c r="D42" s="5" t="s">
        <v>34</v>
      </c>
      <c r="E42" s="36" t="s">
        <v>35</v>
      </c>
      <c r="F42" s="7">
        <v>8104544.9359999998</v>
      </c>
      <c r="G42" s="8">
        <v>5.7567050134691312E-3</v>
      </c>
      <c r="H42" s="8" t="s">
        <v>36</v>
      </c>
      <c r="I42" s="8">
        <f>VLOOKUP(C42,Cadastro!A:I,6,0)</f>
        <v>4.2500000000000003E-2</v>
      </c>
      <c r="J42" s="9">
        <f>VLOOKUP(C42,Cadastro!A:I,7,0)</f>
        <v>46301</v>
      </c>
      <c r="K42" s="33">
        <v>1.9609716132124524</v>
      </c>
      <c r="L42" s="33" t="s">
        <v>37</v>
      </c>
      <c r="M42" s="11">
        <v>2.3490899212170606</v>
      </c>
      <c r="N42" s="11">
        <v>0.42569677344743839</v>
      </c>
      <c r="O42" s="11">
        <f t="shared" si="0"/>
        <v>0.49591397849462365</v>
      </c>
      <c r="P42" s="12" t="str">
        <f>VLOOKUP(C42,Cadastro!A:I,9,0)</f>
        <v>ICVM 160</v>
      </c>
      <c r="Q42" s="62"/>
      <c r="R42" s="31">
        <v>8048</v>
      </c>
      <c r="S42" s="31">
        <v>0</v>
      </c>
      <c r="T42" s="31">
        <v>10400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37200</v>
      </c>
      <c r="AB42" s="31">
        <v>15000</v>
      </c>
      <c r="AD42" s="44"/>
    </row>
    <row r="43" spans="1:30" ht="12.75" customHeight="1" x14ac:dyDescent="0.25">
      <c r="A43" s="5" t="s">
        <v>172</v>
      </c>
      <c r="B43" s="5" t="s">
        <v>46</v>
      </c>
      <c r="C43" s="5" t="s">
        <v>173</v>
      </c>
      <c r="D43" s="5" t="s">
        <v>34</v>
      </c>
      <c r="E43" s="36" t="s">
        <v>35</v>
      </c>
      <c r="F43" s="7">
        <v>6268044.7989999996</v>
      </c>
      <c r="G43" s="8">
        <v>4.4522283735848253E-3</v>
      </c>
      <c r="H43" s="8" t="s">
        <v>36</v>
      </c>
      <c r="I43" s="8">
        <f>VLOOKUP(C43,Cadastro!A:I,6,0)</f>
        <v>0.06</v>
      </c>
      <c r="J43" s="9">
        <f>VLOOKUP(C43,Cadastro!A:I,7,0)</f>
        <v>45534</v>
      </c>
      <c r="K43" s="33">
        <v>1.6847379928594888</v>
      </c>
      <c r="L43" s="33" t="s">
        <v>37</v>
      </c>
      <c r="M43" s="11">
        <v>1.6961024319536158</v>
      </c>
      <c r="N43" s="11">
        <v>0.58958703269364077</v>
      </c>
      <c r="O43" s="11">
        <f t="shared" si="0"/>
        <v>0.12796208530805686</v>
      </c>
      <c r="P43" s="12" t="str">
        <f>VLOOKUP(C43,Cadastro!A:I,9,0)</f>
        <v>ICVM 160</v>
      </c>
      <c r="Q43" s="62"/>
      <c r="R43" s="31">
        <v>6198</v>
      </c>
      <c r="S43" s="31">
        <v>0</v>
      </c>
      <c r="T43" s="31">
        <v>1902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63300</v>
      </c>
      <c r="AB43" s="31">
        <v>13400</v>
      </c>
      <c r="AD43" s="44"/>
    </row>
    <row r="44" spans="1:30" ht="12.75" customHeight="1" x14ac:dyDescent="0.25">
      <c r="A44" s="5" t="s">
        <v>141</v>
      </c>
      <c r="B44" s="5" t="s">
        <v>46</v>
      </c>
      <c r="C44" s="5" t="s">
        <v>142</v>
      </c>
      <c r="D44" s="5" t="s">
        <v>34</v>
      </c>
      <c r="E44" s="36" t="s">
        <v>35</v>
      </c>
      <c r="F44" s="7">
        <v>6219658.8137999997</v>
      </c>
      <c r="G44" s="8">
        <v>4.4178595292163761E-3</v>
      </c>
      <c r="H44" s="8" t="s">
        <v>36</v>
      </c>
      <c r="I44" s="8">
        <f>VLOOKUP(C44,Cadastro!A:I,6,0)</f>
        <v>4.4999999999999998E-2</v>
      </c>
      <c r="J44" s="9">
        <f>VLOOKUP(C44,Cadastro!A:I,7,0)</f>
        <v>47148</v>
      </c>
      <c r="K44" s="33">
        <v>3.7911129297828823</v>
      </c>
      <c r="L44" s="33" t="s">
        <v>37</v>
      </c>
      <c r="M44" s="11">
        <v>2.9587542087542085</v>
      </c>
      <c r="N44" s="11">
        <v>0.33798008534850643</v>
      </c>
      <c r="O44" s="11">
        <f t="shared" si="0"/>
        <v>0.95043999999999995</v>
      </c>
      <c r="P44" s="12" t="str">
        <f>VLOOKUP(C44,Cadastro!A:I,9,0)</f>
        <v>ICVM 160</v>
      </c>
      <c r="Q44" s="62"/>
      <c r="R44" s="31">
        <v>10000</v>
      </c>
      <c r="S44" s="31">
        <v>0</v>
      </c>
      <c r="T44" s="31">
        <v>12500</v>
      </c>
      <c r="U44" s="31">
        <v>1261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25000</v>
      </c>
      <c r="AB44" s="31">
        <v>6000</v>
      </c>
      <c r="AD44" s="44"/>
    </row>
    <row r="45" spans="1:30" ht="12.75" customHeight="1" x14ac:dyDescent="0.25">
      <c r="A45" s="5" t="s">
        <v>93</v>
      </c>
      <c r="B45" s="5" t="s">
        <v>46</v>
      </c>
      <c r="C45" s="5" t="s">
        <v>94</v>
      </c>
      <c r="D45" s="5" t="s">
        <v>34</v>
      </c>
      <c r="E45" s="36" t="s">
        <v>35</v>
      </c>
      <c r="F45" s="7">
        <v>5987630.6492999997</v>
      </c>
      <c r="G45" s="8">
        <v>4.2530485856790042E-3</v>
      </c>
      <c r="H45" s="8" t="s">
        <v>36</v>
      </c>
      <c r="I45" s="8">
        <f>VLOOKUP(C45,Cadastro!A:I,6,0)</f>
        <v>0.06</v>
      </c>
      <c r="J45" s="9">
        <f>VLOOKUP(C45,Cadastro!A:I,7,0)</f>
        <v>46688</v>
      </c>
      <c r="K45" s="33">
        <v>2.4553651341837361</v>
      </c>
      <c r="L45" s="33" t="s">
        <v>37</v>
      </c>
      <c r="M45" s="11">
        <v>2.25</v>
      </c>
      <c r="N45" s="11">
        <v>0.44444444444444442</v>
      </c>
      <c r="O45" s="11">
        <f t="shared" si="0"/>
        <v>1</v>
      </c>
      <c r="P45" s="12" t="str">
        <f>VLOOKUP(C45,Cadastro!A:I,9,0)</f>
        <v>ICVM 476</v>
      </c>
      <c r="Q45" s="62"/>
      <c r="R45" s="31">
        <v>6000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6000</v>
      </c>
      <c r="AB45" s="31">
        <v>17309</v>
      </c>
      <c r="AD45" s="44"/>
    </row>
    <row r="46" spans="1:30" ht="12.75" customHeight="1" x14ac:dyDescent="0.25">
      <c r="A46" s="5" t="s">
        <v>90</v>
      </c>
      <c r="B46" s="5" t="s">
        <v>91</v>
      </c>
      <c r="C46" s="5" t="s">
        <v>92</v>
      </c>
      <c r="D46" s="5" t="s">
        <v>34</v>
      </c>
      <c r="E46" s="36" t="s">
        <v>35</v>
      </c>
      <c r="F46" s="7">
        <v>5755294.5745999999</v>
      </c>
      <c r="G46" s="8">
        <v>4.0880189317506069E-3</v>
      </c>
      <c r="H46" s="8" t="s">
        <v>36</v>
      </c>
      <c r="I46" s="8">
        <f>VLOOKUP(C46,Cadastro!A:I,6,0)</f>
        <v>1.7000000000000001E-2</v>
      </c>
      <c r="J46" s="9">
        <f>VLOOKUP(C46,Cadastro!A:I,7,0)</f>
        <v>47164</v>
      </c>
      <c r="K46" s="33">
        <v>2.1</v>
      </c>
      <c r="L46" s="33" t="s">
        <v>37</v>
      </c>
      <c r="M46" s="11">
        <v>0.95189999999999997</v>
      </c>
      <c r="N46" s="11">
        <v>1.0505305179115454</v>
      </c>
      <c r="O46" s="11">
        <f t="shared" si="0"/>
        <v>0.15735454545454544</v>
      </c>
      <c r="P46" s="12" t="str">
        <f>VLOOKUP(C46,Cadastro!A:I,9,0)</f>
        <v>ICVM 476</v>
      </c>
      <c r="Q46" s="62"/>
      <c r="R46" s="31">
        <v>12309</v>
      </c>
      <c r="S46" s="31">
        <v>0</v>
      </c>
      <c r="T46" s="31">
        <v>5000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110000</v>
      </c>
      <c r="AB46" s="31">
        <v>15531</v>
      </c>
      <c r="AD46" s="44"/>
    </row>
    <row r="47" spans="1:30" ht="12.75" customHeight="1" x14ac:dyDescent="0.25">
      <c r="A47" s="5" t="s">
        <v>88</v>
      </c>
      <c r="B47" s="5" t="s">
        <v>32</v>
      </c>
      <c r="C47" s="5" t="s">
        <v>89</v>
      </c>
      <c r="D47" s="5" t="s">
        <v>34</v>
      </c>
      <c r="E47" s="36" t="s">
        <v>35</v>
      </c>
      <c r="F47" s="7">
        <v>4666561.7967999997</v>
      </c>
      <c r="G47" s="8">
        <v>3.3146857600817765E-3</v>
      </c>
      <c r="H47" s="8" t="s">
        <v>36</v>
      </c>
      <c r="I47" s="8">
        <f>VLOOKUP(C47,Cadastro!A:I,6,0)</f>
        <v>4.4999999999999998E-2</v>
      </c>
      <c r="J47" s="9">
        <f>VLOOKUP(C47,Cadastro!A:I,7,0)</f>
        <v>46717</v>
      </c>
      <c r="K47" s="33">
        <v>1.3258819621078322</v>
      </c>
      <c r="L47" s="33" t="s">
        <v>37</v>
      </c>
      <c r="M47" s="11">
        <v>1.4</v>
      </c>
      <c r="N47" s="11">
        <v>0.7142857142857143</v>
      </c>
      <c r="O47" s="11">
        <f t="shared" si="0"/>
        <v>0.67061176470588235</v>
      </c>
      <c r="P47" s="12" t="str">
        <f>VLOOKUP(C47,Cadastro!A:I,9,0)</f>
        <v>ICVM 476</v>
      </c>
      <c r="Q47" s="62"/>
      <c r="R47" s="31">
        <v>26001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2500</v>
      </c>
      <c r="AA47" s="31">
        <v>42500</v>
      </c>
      <c r="AB47" s="31">
        <v>33435704</v>
      </c>
      <c r="AD47" s="44"/>
    </row>
    <row r="48" spans="1:30" ht="12.75" customHeight="1" x14ac:dyDescent="0.25">
      <c r="A48" s="5" t="s">
        <v>86</v>
      </c>
      <c r="B48" s="5" t="s">
        <v>32</v>
      </c>
      <c r="C48" s="5" t="s">
        <v>87</v>
      </c>
      <c r="D48" s="5" t="s">
        <v>34</v>
      </c>
      <c r="E48" s="36" t="s">
        <v>35</v>
      </c>
      <c r="F48" s="7">
        <v>4666559.6152999997</v>
      </c>
      <c r="G48" s="8">
        <v>3.3146842105497443E-3</v>
      </c>
      <c r="H48" s="8" t="s">
        <v>36</v>
      </c>
      <c r="I48" s="8">
        <f>VLOOKUP(C48,Cadastro!A:I,6,0)</f>
        <v>4.4999999999999998E-2</v>
      </c>
      <c r="J48" s="9">
        <f>VLOOKUP(C48,Cadastro!A:I,7,0)</f>
        <v>46717</v>
      </c>
      <c r="K48" s="33">
        <v>1.3258819621078322</v>
      </c>
      <c r="L48" s="33" t="s">
        <v>37</v>
      </c>
      <c r="M48" s="11">
        <v>1.4</v>
      </c>
      <c r="N48" s="11">
        <v>0.7142857142857143</v>
      </c>
      <c r="O48" s="11">
        <f t="shared" si="0"/>
        <v>0.67061176470588235</v>
      </c>
      <c r="P48" s="12" t="str">
        <f>VLOOKUP(C48,Cadastro!A:I,9,0)</f>
        <v>ICVM 476</v>
      </c>
      <c r="Q48" s="62"/>
      <c r="R48" s="31">
        <v>26001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2500</v>
      </c>
      <c r="AA48" s="31">
        <v>42500</v>
      </c>
      <c r="AB48" s="31">
        <v>28501</v>
      </c>
      <c r="AD48" s="44"/>
    </row>
    <row r="49" spans="1:30" ht="12.75" customHeight="1" x14ac:dyDescent="0.25">
      <c r="A49" s="5" t="s">
        <v>105</v>
      </c>
      <c r="B49" s="5" t="s">
        <v>32</v>
      </c>
      <c r="C49" s="5" t="s">
        <v>106</v>
      </c>
      <c r="D49" s="5" t="s">
        <v>34</v>
      </c>
      <c r="E49" s="36" t="s">
        <v>35</v>
      </c>
      <c r="F49" s="7">
        <v>3982287.7472000001</v>
      </c>
      <c r="G49" s="8">
        <v>2.8286419558921591E-3</v>
      </c>
      <c r="H49" s="8" t="s">
        <v>36</v>
      </c>
      <c r="I49" s="8">
        <f>VLOOKUP(C49,Cadastro!A:I,6,0)</f>
        <v>3.5000000000000003E-2</v>
      </c>
      <c r="J49" s="9">
        <f>VLOOKUP(C49,Cadastro!A:I,7,0)</f>
        <v>46170</v>
      </c>
      <c r="K49" s="33">
        <v>1.6</v>
      </c>
      <c r="L49" s="33" t="s">
        <v>37</v>
      </c>
      <c r="M49" s="11">
        <v>5.9879789631855749</v>
      </c>
      <c r="N49" s="11">
        <v>0.16700125470514429</v>
      </c>
      <c r="O49" s="11">
        <f t="shared" si="0"/>
        <v>0.33333333333333331</v>
      </c>
      <c r="P49" s="12" t="str">
        <f>VLOOKUP(C49,Cadastro!A:I,9,0)</f>
        <v>ICVM 476</v>
      </c>
      <c r="Q49" s="62"/>
      <c r="R49" s="31">
        <v>20000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60000</v>
      </c>
      <c r="AB49" s="31">
        <v>28501</v>
      </c>
      <c r="AD49" s="44"/>
    </row>
    <row r="50" spans="1:30" ht="12.75" customHeight="1" x14ac:dyDescent="0.25">
      <c r="A50" s="5" t="s">
        <v>79</v>
      </c>
      <c r="B50" s="5" t="s">
        <v>46</v>
      </c>
      <c r="C50" s="5" t="s">
        <v>80</v>
      </c>
      <c r="D50" s="5" t="s">
        <v>34</v>
      </c>
      <c r="E50" s="36" t="s">
        <v>35</v>
      </c>
      <c r="F50" s="7">
        <v>3398731.1072</v>
      </c>
      <c r="G50" s="8">
        <v>2.414138308659719E-3</v>
      </c>
      <c r="H50" s="8" t="s">
        <v>36</v>
      </c>
      <c r="I50" s="8">
        <f>VLOOKUP(C50,Cadastro!A:I,6,0)</f>
        <v>0.06</v>
      </c>
      <c r="J50" s="9">
        <f>VLOOKUP(C50,Cadastro!A:I,7,0)</f>
        <v>46688</v>
      </c>
      <c r="K50" s="33">
        <v>1.5000908911124151</v>
      </c>
      <c r="L50" s="33" t="s">
        <v>37</v>
      </c>
      <c r="M50" s="11">
        <v>2.85</v>
      </c>
      <c r="N50" s="11">
        <v>0.35087719298245612</v>
      </c>
      <c r="O50" s="11">
        <f t="shared" si="0"/>
        <v>1</v>
      </c>
      <c r="P50" s="12" t="str">
        <f>VLOOKUP(C50,Cadastro!A:I,9,0)</f>
        <v>ICVM 476</v>
      </c>
      <c r="Q50" s="62"/>
      <c r="R50" s="31">
        <v>12200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12200</v>
      </c>
      <c r="AB50" s="31">
        <v>4395</v>
      </c>
      <c r="AD50" s="44"/>
    </row>
    <row r="51" spans="1:30" ht="12.75" customHeight="1" x14ac:dyDescent="0.25">
      <c r="A51" s="5" t="s">
        <v>156</v>
      </c>
      <c r="B51" s="5" t="s">
        <v>32</v>
      </c>
      <c r="C51" s="5" t="s">
        <v>151</v>
      </c>
      <c r="D51" s="5" t="s">
        <v>157</v>
      </c>
      <c r="E51" s="36" t="s">
        <v>35</v>
      </c>
      <c r="F51" s="7">
        <v>3144416.9879000001</v>
      </c>
      <c r="G51" s="8">
        <v>2.2334975228868832E-3</v>
      </c>
      <c r="H51" s="8" t="s">
        <v>36</v>
      </c>
      <c r="I51" s="8">
        <f>VLOOKUP(C51,Cadastro!A:I,6,0)</f>
        <v>0.05</v>
      </c>
      <c r="J51" s="9">
        <f>VLOOKUP(C51,Cadastro!A:I,7,0)</f>
        <v>47115</v>
      </c>
      <c r="K51" s="33">
        <v>3.0835667020834592</v>
      </c>
      <c r="L51" s="33" t="s">
        <v>37</v>
      </c>
      <c r="M51" s="11">
        <v>1.5191082802547773</v>
      </c>
      <c r="N51" s="11">
        <v>0.65828092243186576</v>
      </c>
      <c r="O51" s="11">
        <f t="shared" si="0"/>
        <v>0.36559139784946237</v>
      </c>
      <c r="P51" s="12" t="str">
        <f>VLOOKUP(C51,Cadastro!A:I,9,0)</f>
        <v>ICVM 160</v>
      </c>
      <c r="Q51" s="62"/>
      <c r="R51" s="31">
        <v>3400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9300</v>
      </c>
      <c r="AB51" s="31">
        <v>100000</v>
      </c>
      <c r="AD51" s="44"/>
    </row>
    <row r="52" spans="1:30" ht="12.75" customHeight="1" x14ac:dyDescent="0.25">
      <c r="A52" s="5" t="s">
        <v>100</v>
      </c>
      <c r="B52" s="5" t="s">
        <v>91</v>
      </c>
      <c r="C52" s="5" t="s">
        <v>101</v>
      </c>
      <c r="D52" s="5" t="s">
        <v>34</v>
      </c>
      <c r="E52" s="36" t="s">
        <v>35</v>
      </c>
      <c r="F52" s="7">
        <v>3011941.5995</v>
      </c>
      <c r="G52" s="8">
        <v>2.1393994904142614E-3</v>
      </c>
      <c r="H52" s="8" t="s">
        <v>36</v>
      </c>
      <c r="I52" s="8">
        <f>VLOOKUP(C52,Cadastro!A:I,6,0)</f>
        <v>0.02</v>
      </c>
      <c r="J52" s="9">
        <f>VLOOKUP(C52,Cadastro!A:I,7,0)</f>
        <v>46860</v>
      </c>
      <c r="K52" s="33">
        <v>1.8</v>
      </c>
      <c r="L52" s="33" t="s">
        <v>37</v>
      </c>
      <c r="M52" s="11">
        <v>1.3456999999999999</v>
      </c>
      <c r="N52" s="11">
        <v>0.74310767630229624</v>
      </c>
      <c r="O52" s="11">
        <f t="shared" si="0"/>
        <v>0.12887499999999999</v>
      </c>
      <c r="P52" s="12" t="str">
        <f>VLOOKUP(C52,Cadastro!A:I,9,0)</f>
        <v>ICVM 476</v>
      </c>
      <c r="Q52" s="62"/>
      <c r="R52" s="31">
        <v>1031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8000</v>
      </c>
      <c r="AB52" s="31">
        <v>20000</v>
      </c>
      <c r="AD52" s="44"/>
    </row>
    <row r="53" spans="1:30" ht="12.75" customHeight="1" x14ac:dyDescent="0.25">
      <c r="A53" s="5" t="s">
        <v>107</v>
      </c>
      <c r="B53" s="5" t="s">
        <v>40</v>
      </c>
      <c r="C53" s="5" t="s">
        <v>108</v>
      </c>
      <c r="D53" s="5" t="s">
        <v>97</v>
      </c>
      <c r="E53" s="36" t="s">
        <v>35</v>
      </c>
      <c r="F53" s="7">
        <v>2461789.4068</v>
      </c>
      <c r="G53" s="8">
        <v>1.7486232147693231E-3</v>
      </c>
      <c r="H53" s="8" t="s">
        <v>36</v>
      </c>
      <c r="I53" s="8">
        <f>VLOOKUP(C53,Cadastro!A:I,6,0)</f>
        <v>1.2500000000000001E-2</v>
      </c>
      <c r="J53" s="9">
        <f>VLOOKUP(C53,Cadastro!A:I,7,0)</f>
        <v>47471</v>
      </c>
      <c r="K53" s="33">
        <v>2.2000000000000002</v>
      </c>
      <c r="L53" s="33" t="s">
        <v>37</v>
      </c>
      <c r="M53" s="11">
        <v>7.3438339001252917</v>
      </c>
      <c r="N53" s="11">
        <v>0.13616865708018522</v>
      </c>
      <c r="O53" s="11">
        <f t="shared" si="0"/>
        <v>4.507042253521127E-2</v>
      </c>
      <c r="P53" s="12" t="str">
        <f>VLOOKUP(C53,Cadastro!A:I,9,0)</f>
        <v>ICVM 476</v>
      </c>
      <c r="Q53" s="62"/>
      <c r="R53" s="31">
        <v>4000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88750</v>
      </c>
      <c r="AB53" s="31">
        <v>12200</v>
      </c>
      <c r="AD53" s="44"/>
    </row>
    <row r="54" spans="1:30" ht="12.75" customHeight="1" x14ac:dyDescent="0.25">
      <c r="A54" s="5" t="s">
        <v>170</v>
      </c>
      <c r="B54" s="5" t="s">
        <v>46</v>
      </c>
      <c r="C54" s="5" t="s">
        <v>154</v>
      </c>
      <c r="D54" s="5" t="s">
        <v>34</v>
      </c>
      <c r="E54" s="36" t="s">
        <v>35</v>
      </c>
      <c r="F54" s="7">
        <v>1848402.2027</v>
      </c>
      <c r="G54" s="8">
        <v>1.3129307457998003E-3</v>
      </c>
      <c r="H54" s="8" t="s">
        <v>36</v>
      </c>
      <c r="I54" s="8">
        <f>VLOOKUP(C54,Cadastro!A:I,6,0)</f>
        <v>0.05</v>
      </c>
      <c r="J54" s="9">
        <f>VLOOKUP(C54,Cadastro!A:I,7,0)</f>
        <v>46512</v>
      </c>
      <c r="K54" s="33">
        <v>2.3304843489438101</v>
      </c>
      <c r="L54" s="33" t="s">
        <v>37</v>
      </c>
      <c r="M54" s="11">
        <v>2.4053220035778176</v>
      </c>
      <c r="N54" s="11">
        <v>0.41574475205920086</v>
      </c>
      <c r="O54" s="11">
        <f t="shared" si="0"/>
        <v>0.16506976744186047</v>
      </c>
      <c r="P54" s="12" t="str">
        <f>VLOOKUP(C54,Cadastro!A:I,9,0)</f>
        <v>ICVM 160</v>
      </c>
      <c r="Q54" s="62"/>
      <c r="R54" s="31">
        <v>1829</v>
      </c>
      <c r="S54" s="31">
        <v>0</v>
      </c>
      <c r="T54" s="31">
        <v>1720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21500</v>
      </c>
      <c r="AB54" s="31">
        <v>5356</v>
      </c>
      <c r="AD54" s="44"/>
    </row>
    <row r="55" spans="1:30" ht="12.75" customHeight="1" x14ac:dyDescent="0.25">
      <c r="A55" s="5"/>
      <c r="B55" s="5"/>
      <c r="C55" s="36"/>
      <c r="D55" s="53"/>
      <c r="E55" s="6"/>
      <c r="F55" s="7"/>
      <c r="G55" s="8"/>
      <c r="H55" s="8"/>
      <c r="I55" s="8"/>
      <c r="J55" s="9"/>
      <c r="K55" s="33"/>
      <c r="L55" s="10"/>
      <c r="M55" s="11"/>
      <c r="N55" s="11"/>
      <c r="O55" s="11"/>
      <c r="P55" s="12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D55" s="44"/>
    </row>
    <row r="56" spans="1:30" ht="12.75" customHeight="1" x14ac:dyDescent="0.25">
      <c r="A56" s="22" t="s">
        <v>18</v>
      </c>
      <c r="B56" s="13"/>
      <c r="C56" s="14"/>
      <c r="D56" s="54"/>
      <c r="E56" s="14"/>
      <c r="F56" s="46">
        <v>1101969289.5824997</v>
      </c>
      <c r="G56" s="47">
        <f>F56/F60</f>
        <v>0.78273514233354768</v>
      </c>
      <c r="H56" s="14"/>
      <c r="I56" s="15"/>
      <c r="J56" s="16"/>
      <c r="K56" s="16"/>
      <c r="L56" s="17"/>
      <c r="M56" s="27"/>
      <c r="N56" s="27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D56" s="44"/>
    </row>
    <row r="57" spans="1:30" x14ac:dyDescent="0.25">
      <c r="A57" s="5" t="s">
        <v>19</v>
      </c>
      <c r="B57" s="5"/>
      <c r="C57" s="6"/>
      <c r="D57" s="53"/>
      <c r="E57" s="6"/>
      <c r="F57" s="56">
        <v>339493992.99000001</v>
      </c>
      <c r="G57" s="8"/>
      <c r="H57" s="6"/>
      <c r="I57" s="6"/>
      <c r="J57" s="7"/>
      <c r="K57" s="16"/>
      <c r="L57" s="18"/>
      <c r="M57" s="27"/>
      <c r="N57" s="27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30" ht="12.75" customHeight="1" x14ac:dyDescent="0.25">
      <c r="A58" s="5" t="s">
        <v>20</v>
      </c>
      <c r="B58" s="5"/>
      <c r="C58" s="6"/>
      <c r="D58" s="53"/>
      <c r="E58" s="6"/>
      <c r="F58" s="56">
        <v>-33618879.039999999</v>
      </c>
      <c r="G58" s="8"/>
      <c r="H58" s="6"/>
      <c r="I58" s="6"/>
      <c r="J58" s="7"/>
      <c r="K58" s="16"/>
      <c r="L58" s="18"/>
      <c r="M58" s="27"/>
      <c r="N58" s="27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30" ht="12.75" customHeight="1" x14ac:dyDescent="0.25">
      <c r="A59" s="5" t="s">
        <v>21</v>
      </c>
      <c r="B59" s="19"/>
      <c r="C59" s="20"/>
      <c r="D59" s="55"/>
      <c r="E59" s="20"/>
      <c r="F59" s="60">
        <f>SUM(F57:F58)</f>
        <v>305875113.94999999</v>
      </c>
      <c r="G59" s="50">
        <f>F59/F60</f>
        <v>0.21726485766645229</v>
      </c>
      <c r="H59" s="20"/>
      <c r="I59" s="19"/>
      <c r="J59" s="19"/>
      <c r="K59" s="38"/>
      <c r="M59" s="27"/>
      <c r="N59" s="27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30" ht="12.75" customHeight="1" x14ac:dyDescent="0.25">
      <c r="A60" s="22" t="s">
        <v>22</v>
      </c>
      <c r="B60" s="37"/>
      <c r="C60" s="21"/>
      <c r="D60" s="53"/>
      <c r="E60" s="21"/>
      <c r="F60" s="61">
        <f>SUM(F56+F57+F58)</f>
        <v>1407844403.5324998</v>
      </c>
      <c r="G60" s="51">
        <v>1</v>
      </c>
      <c r="H60" s="21"/>
      <c r="I60" s="39"/>
      <c r="J60" s="40" t="s">
        <v>143</v>
      </c>
      <c r="K60" s="41">
        <f>SUMPRODUCT($F$6:$F$54,$K$6:$K$54)/F56</f>
        <v>2.2753045431776031</v>
      </c>
      <c r="L60" s="17"/>
      <c r="M60" s="27"/>
      <c r="N60" s="27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30" ht="12.75" customHeight="1" x14ac:dyDescent="0.25">
      <c r="F61" s="24"/>
      <c r="J61" s="25"/>
      <c r="K61" s="26"/>
      <c r="M61" s="27"/>
      <c r="N61" s="27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30" x14ac:dyDescent="0.25">
      <c r="F62" s="28"/>
      <c r="J62" s="27"/>
      <c r="K62" s="27"/>
      <c r="M62" s="27"/>
      <c r="N62" s="27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30" x14ac:dyDescent="0.25">
      <c r="J63" s="27"/>
      <c r="K63" s="27"/>
      <c r="M63" s="27"/>
      <c r="N63" s="27"/>
      <c r="U63" s="32"/>
      <c r="V63" s="32"/>
      <c r="W63" s="32"/>
    </row>
    <row r="64" spans="1:30" x14ac:dyDescent="0.25">
      <c r="U64" s="32"/>
      <c r="V64" s="32"/>
      <c r="W64" s="32"/>
    </row>
    <row r="65" spans="2:23" x14ac:dyDescent="0.25">
      <c r="F65" s="29"/>
    </row>
    <row r="66" spans="2:23" x14ac:dyDescent="0.25">
      <c r="W66" s="42"/>
    </row>
    <row r="67" spans="2:23" x14ac:dyDescent="0.25">
      <c r="U67" s="34"/>
      <c r="V67" s="34"/>
      <c r="W67" s="42"/>
    </row>
    <row r="68" spans="2:23" x14ac:dyDescent="0.25">
      <c r="K68" s="42"/>
      <c r="W68" s="42"/>
    </row>
    <row r="69" spans="2:23" x14ac:dyDescent="0.25">
      <c r="B69" s="34"/>
      <c r="C69" s="35"/>
      <c r="G69" s="28"/>
      <c r="K69" s="42"/>
      <c r="S69" s="43"/>
      <c r="W69" s="42"/>
    </row>
    <row r="70" spans="2:23" x14ac:dyDescent="0.25">
      <c r="C70" s="35"/>
      <c r="G70" s="28"/>
      <c r="K70" s="42"/>
      <c r="S70" s="43"/>
      <c r="W70" s="42"/>
    </row>
    <row r="71" spans="2:23" x14ac:dyDescent="0.25">
      <c r="C71" s="35"/>
      <c r="G71" s="28"/>
      <c r="K71" s="42"/>
      <c r="R71" s="34"/>
      <c r="S71" s="43"/>
      <c r="W71" s="42"/>
    </row>
    <row r="72" spans="2:23" x14ac:dyDescent="0.25">
      <c r="C72" s="35"/>
      <c r="G72" s="28"/>
      <c r="I72" s="43"/>
      <c r="J72" s="42"/>
      <c r="K72" s="42"/>
      <c r="R72" s="34"/>
      <c r="S72" s="43"/>
      <c r="W72" s="42"/>
    </row>
    <row r="73" spans="2:23" x14ac:dyDescent="0.25">
      <c r="C73" s="35"/>
      <c r="G73" s="28"/>
      <c r="I73" s="43"/>
      <c r="J73" s="42"/>
      <c r="K73" s="42"/>
      <c r="W73" s="42"/>
    </row>
    <row r="74" spans="2:23" x14ac:dyDescent="0.25">
      <c r="C74" s="35"/>
      <c r="I74" s="43"/>
      <c r="J74" s="42"/>
      <c r="K74" s="42"/>
      <c r="S74" s="43"/>
      <c r="W74" s="42"/>
    </row>
    <row r="75" spans="2:23" x14ac:dyDescent="0.25">
      <c r="C75" s="35"/>
      <c r="I75" s="43"/>
      <c r="J75" s="42"/>
      <c r="K75" s="42"/>
      <c r="W75" s="42"/>
    </row>
    <row r="76" spans="2:23" x14ac:dyDescent="0.25">
      <c r="C76" s="35"/>
      <c r="I76" s="43"/>
      <c r="J76" s="42"/>
      <c r="K76" s="42"/>
      <c r="S76" s="43"/>
      <c r="W76" s="42"/>
    </row>
    <row r="77" spans="2:23" x14ac:dyDescent="0.25">
      <c r="C77" s="35"/>
      <c r="I77" s="43"/>
      <c r="J77" s="42"/>
      <c r="K77" s="42"/>
      <c r="S77" s="43"/>
      <c r="W77" s="42"/>
    </row>
    <row r="78" spans="2:23" x14ac:dyDescent="0.25">
      <c r="C78" s="35"/>
      <c r="I78" s="43"/>
      <c r="J78" s="42"/>
      <c r="K78" s="42"/>
      <c r="S78" s="43"/>
      <c r="W78" s="42"/>
    </row>
    <row r="79" spans="2:23" x14ac:dyDescent="0.25">
      <c r="C79" s="35"/>
      <c r="I79" s="43"/>
      <c r="J79" s="42"/>
      <c r="K79" s="42"/>
      <c r="S79" s="43"/>
      <c r="W79" s="42"/>
    </row>
    <row r="80" spans="2:23" x14ac:dyDescent="0.25">
      <c r="C80" s="35"/>
      <c r="I80" s="43"/>
      <c r="J80" s="42"/>
      <c r="K80" s="42"/>
      <c r="S80" s="43"/>
      <c r="U80" s="34"/>
      <c r="V80" s="34"/>
      <c r="W80" s="42"/>
    </row>
    <row r="81" spans="3:23" x14ac:dyDescent="0.25">
      <c r="C81" s="35"/>
      <c r="I81" s="43"/>
      <c r="J81" s="42"/>
      <c r="K81" s="42"/>
      <c r="S81" s="43"/>
      <c r="W81" s="42"/>
    </row>
    <row r="82" spans="3:23" x14ac:dyDescent="0.25">
      <c r="C82" s="35"/>
      <c r="H82" s="45"/>
      <c r="I82" s="43"/>
      <c r="J82" s="42"/>
      <c r="K82" s="42"/>
      <c r="S82" s="43"/>
      <c r="W82" s="42"/>
    </row>
    <row r="83" spans="3:23" x14ac:dyDescent="0.25">
      <c r="C83" s="35"/>
      <c r="H83" s="45"/>
      <c r="I83" s="43"/>
      <c r="J83" s="42"/>
      <c r="K83" s="42"/>
      <c r="S83" s="43"/>
      <c r="W83" s="42"/>
    </row>
    <row r="84" spans="3:23" x14ac:dyDescent="0.25">
      <c r="C84" s="35"/>
      <c r="I84" s="43"/>
      <c r="J84" s="42"/>
      <c r="K84" s="42"/>
      <c r="S84" s="43"/>
      <c r="W84" s="42"/>
    </row>
    <row r="85" spans="3:23" x14ac:dyDescent="0.25">
      <c r="C85" s="35"/>
      <c r="I85" s="43"/>
      <c r="J85" s="42"/>
      <c r="K85" s="42"/>
      <c r="S85" s="43"/>
      <c r="W85" s="42"/>
    </row>
    <row r="86" spans="3:23" x14ac:dyDescent="0.25">
      <c r="C86" s="35"/>
      <c r="I86" s="43"/>
      <c r="J86" s="42"/>
      <c r="K86" s="42"/>
      <c r="S86" s="43"/>
      <c r="W86" s="42"/>
    </row>
    <row r="87" spans="3:23" x14ac:dyDescent="0.25">
      <c r="C87" s="35"/>
      <c r="I87" s="43"/>
      <c r="J87" s="42"/>
      <c r="K87" s="42"/>
      <c r="S87" s="43"/>
      <c r="W87" s="42"/>
    </row>
    <row r="88" spans="3:23" x14ac:dyDescent="0.25">
      <c r="C88" s="35"/>
      <c r="I88" s="43"/>
      <c r="J88" s="42"/>
      <c r="K88" s="42"/>
      <c r="S88" s="43"/>
      <c r="W88" s="42"/>
    </row>
    <row r="89" spans="3:23" x14ac:dyDescent="0.25">
      <c r="C89" s="35"/>
      <c r="I89" s="43"/>
      <c r="J89" s="42"/>
      <c r="K89" s="42"/>
      <c r="S89" s="43"/>
      <c r="W89" s="42"/>
    </row>
    <row r="90" spans="3:23" x14ac:dyDescent="0.25">
      <c r="C90" s="35"/>
      <c r="I90" s="43"/>
      <c r="J90" s="42"/>
      <c r="S90" s="43"/>
      <c r="W90" s="42"/>
    </row>
    <row r="91" spans="3:23" x14ac:dyDescent="0.25">
      <c r="C91" s="35"/>
      <c r="I91" s="43"/>
      <c r="J91" s="42"/>
      <c r="S91" s="43"/>
      <c r="W91" s="42"/>
    </row>
    <row r="92" spans="3:23" x14ac:dyDescent="0.25">
      <c r="C92" s="35"/>
      <c r="I92" s="43"/>
      <c r="J92" s="42"/>
      <c r="S92" s="43"/>
      <c r="W92" s="42"/>
    </row>
    <row r="93" spans="3:23" x14ac:dyDescent="0.25">
      <c r="C93" s="35"/>
      <c r="I93" s="43"/>
      <c r="J93" s="42"/>
      <c r="S93" s="43"/>
      <c r="W93" s="42"/>
    </row>
    <row r="94" spans="3:23" x14ac:dyDescent="0.25">
      <c r="C94" s="35"/>
      <c r="I94" s="43"/>
      <c r="J94" s="42"/>
      <c r="S94" s="43"/>
      <c r="W94" s="42"/>
    </row>
    <row r="95" spans="3:23" x14ac:dyDescent="0.25">
      <c r="C95" s="35"/>
      <c r="I95" s="43"/>
      <c r="J95" s="42"/>
      <c r="S95" s="43"/>
      <c r="W95" s="42"/>
    </row>
    <row r="96" spans="3:23" x14ac:dyDescent="0.25">
      <c r="C96" s="35"/>
      <c r="I96" s="43"/>
      <c r="J96" s="42"/>
      <c r="S96" s="43"/>
      <c r="W96" s="42"/>
    </row>
    <row r="97" spans="2:23" x14ac:dyDescent="0.25">
      <c r="B97" s="34"/>
      <c r="C97" s="35"/>
      <c r="I97" s="43"/>
      <c r="J97" s="42"/>
      <c r="R97" s="34"/>
      <c r="S97" s="43"/>
      <c r="W97" s="42"/>
    </row>
    <row r="98" spans="2:23" x14ac:dyDescent="0.25">
      <c r="C98" s="35"/>
      <c r="I98" s="43"/>
      <c r="J98" s="42"/>
      <c r="S98" s="43"/>
      <c r="W98" s="42"/>
    </row>
    <row r="99" spans="2:23" x14ac:dyDescent="0.25">
      <c r="C99" s="35"/>
      <c r="I99" s="43"/>
      <c r="J99" s="42"/>
      <c r="S99" s="43"/>
      <c r="W99" s="42"/>
    </row>
    <row r="100" spans="2:23" x14ac:dyDescent="0.25">
      <c r="C100" s="35"/>
      <c r="I100" s="43"/>
      <c r="J100" s="42"/>
      <c r="S100" s="43"/>
      <c r="W100" s="42"/>
    </row>
    <row r="101" spans="2:23" x14ac:dyDescent="0.25">
      <c r="C101" s="35"/>
      <c r="I101" s="43"/>
      <c r="J101" s="42"/>
      <c r="S101" s="43"/>
      <c r="W101" s="42"/>
    </row>
    <row r="102" spans="2:23" x14ac:dyDescent="0.25">
      <c r="C102" s="35"/>
      <c r="I102" s="43"/>
      <c r="J102" s="42"/>
      <c r="W102" s="42"/>
    </row>
    <row r="103" spans="2:23" x14ac:dyDescent="0.25">
      <c r="C103" s="35"/>
      <c r="I103" s="43"/>
      <c r="J103" s="42"/>
      <c r="S103" s="43"/>
      <c r="U103" s="34"/>
      <c r="V103" s="34"/>
      <c r="W103" s="42"/>
    </row>
    <row r="104" spans="2:23" x14ac:dyDescent="0.25">
      <c r="C104" s="35"/>
      <c r="I104" s="43"/>
      <c r="J104" s="42"/>
      <c r="S104" s="43"/>
      <c r="W104" s="42"/>
    </row>
    <row r="105" spans="2:23" x14ac:dyDescent="0.25">
      <c r="C105" s="35"/>
      <c r="I105" s="43"/>
      <c r="J105" s="42"/>
      <c r="S105" s="43"/>
      <c r="W105" s="42"/>
    </row>
    <row r="106" spans="2:23" x14ac:dyDescent="0.25">
      <c r="C106" s="35"/>
      <c r="I106" s="43"/>
      <c r="J106" s="42"/>
      <c r="R106" s="34"/>
      <c r="S106" s="43"/>
      <c r="W106" s="42"/>
    </row>
    <row r="107" spans="2:23" x14ac:dyDescent="0.25">
      <c r="C107" s="35"/>
      <c r="I107" s="43"/>
      <c r="J107" s="42"/>
      <c r="S107" s="43"/>
      <c r="W107" s="42"/>
    </row>
    <row r="108" spans="2:23" x14ac:dyDescent="0.25">
      <c r="C108" s="35"/>
      <c r="I108" s="43"/>
      <c r="J108" s="42"/>
      <c r="S108" s="43"/>
      <c r="W108" s="42"/>
    </row>
    <row r="109" spans="2:23" x14ac:dyDescent="0.25">
      <c r="C109" s="35"/>
      <c r="H109" s="45"/>
      <c r="I109" s="43"/>
      <c r="J109" s="42"/>
      <c r="S109" s="43"/>
      <c r="W109" s="42"/>
    </row>
    <row r="110" spans="2:23" x14ac:dyDescent="0.25">
      <c r="C110" s="35"/>
      <c r="I110" s="43"/>
      <c r="J110" s="42"/>
      <c r="S110" s="43"/>
      <c r="W110" s="42"/>
    </row>
    <row r="111" spans="2:23" x14ac:dyDescent="0.25">
      <c r="C111" s="35"/>
      <c r="I111" s="43"/>
      <c r="J111" s="42"/>
      <c r="S111" s="43"/>
      <c r="W111" s="42"/>
    </row>
    <row r="112" spans="2:23" x14ac:dyDescent="0.25">
      <c r="B112" s="34"/>
      <c r="C112" s="35"/>
      <c r="I112" s="43"/>
      <c r="J112" s="42"/>
      <c r="S112" s="43"/>
      <c r="W112" s="42"/>
    </row>
    <row r="113" spans="3:23" x14ac:dyDescent="0.25">
      <c r="C113" s="35"/>
      <c r="I113" s="43"/>
      <c r="J113" s="42"/>
      <c r="S113" s="43"/>
      <c r="W113" s="42"/>
    </row>
    <row r="114" spans="3:23" x14ac:dyDescent="0.25">
      <c r="C114" s="35"/>
      <c r="H114" s="45"/>
      <c r="I114" s="43"/>
      <c r="J114" s="42"/>
      <c r="S114" s="43"/>
      <c r="W114" s="42"/>
    </row>
    <row r="115" spans="3:23" x14ac:dyDescent="0.25">
      <c r="I115" s="43"/>
      <c r="J115" s="42"/>
      <c r="S115" s="43"/>
      <c r="W115" s="42"/>
    </row>
    <row r="116" spans="3:23" x14ac:dyDescent="0.25">
      <c r="C116" s="35"/>
      <c r="I116" s="43"/>
      <c r="J116" s="42"/>
      <c r="S116" s="43"/>
    </row>
    <row r="117" spans="3:23" x14ac:dyDescent="0.25">
      <c r="C117" s="35"/>
      <c r="I117" s="43"/>
      <c r="J117" s="42"/>
      <c r="S117" s="43"/>
    </row>
    <row r="118" spans="3:23" x14ac:dyDescent="0.25">
      <c r="I118" s="43"/>
      <c r="J118" s="42"/>
      <c r="S118" s="43"/>
    </row>
    <row r="119" spans="3:23" x14ac:dyDescent="0.25">
      <c r="C119" s="35"/>
      <c r="I119" s="43"/>
      <c r="J119" s="42"/>
      <c r="S119" s="43"/>
    </row>
    <row r="120" spans="3:23" x14ac:dyDescent="0.25">
      <c r="C120" s="35"/>
      <c r="I120" s="43"/>
      <c r="J120" s="42"/>
      <c r="S120" s="43"/>
    </row>
    <row r="121" spans="3:23" x14ac:dyDescent="0.25">
      <c r="I121" s="43"/>
      <c r="J121" s="42"/>
      <c r="S121" s="43"/>
    </row>
    <row r="122" spans="3:23" x14ac:dyDescent="0.25">
      <c r="I122" s="43"/>
      <c r="S122" s="43"/>
    </row>
    <row r="123" spans="3:23" x14ac:dyDescent="0.25">
      <c r="S123" s="43"/>
    </row>
    <row r="124" spans="3:23" x14ac:dyDescent="0.25">
      <c r="S124" s="43"/>
    </row>
    <row r="125" spans="3:23" x14ac:dyDescent="0.25">
      <c r="S125" s="43"/>
    </row>
    <row r="126" spans="3:23" x14ac:dyDescent="0.25">
      <c r="S126" s="43"/>
    </row>
    <row r="128" spans="3:23" x14ac:dyDescent="0.25">
      <c r="S128" s="43"/>
    </row>
    <row r="129" spans="19:19" x14ac:dyDescent="0.25">
      <c r="S129" s="43"/>
    </row>
    <row r="130" spans="19:19" x14ac:dyDescent="0.25">
      <c r="S130" s="43"/>
    </row>
    <row r="131" spans="19:19" x14ac:dyDescent="0.25">
      <c r="S131" s="43"/>
    </row>
    <row r="132" spans="19:19" x14ac:dyDescent="0.25">
      <c r="S132" s="43"/>
    </row>
    <row r="133" spans="19:19" x14ac:dyDescent="0.25">
      <c r="S133" s="43"/>
    </row>
  </sheetData>
  <mergeCells count="2">
    <mergeCell ref="A1:J1"/>
    <mergeCell ref="A2:J2"/>
  </mergeCells>
  <conditionalFormatting sqref="O6:O54">
    <cfRule type="cellIs" dxfId="0" priority="1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E771-9244-4CEA-BAF5-2E9F6868C05D}">
  <dimension ref="A1:I58"/>
  <sheetViews>
    <sheetView workbookViewId="0">
      <pane ySplit="1" topLeftCell="A41" activePane="bottomLeft" state="frozen"/>
      <selection pane="bottomLeft" activeCell="H59" sqref="H59"/>
    </sheetView>
  </sheetViews>
  <sheetFormatPr defaultRowHeight="13.2" x14ac:dyDescent="0.25"/>
  <cols>
    <col min="1" max="1" width="20.109375" customWidth="1"/>
    <col min="2" max="2" width="24.88671875" customWidth="1"/>
    <col min="7" max="7" width="12.88671875" customWidth="1"/>
    <col min="9" max="9" width="20.33203125" customWidth="1"/>
  </cols>
  <sheetData>
    <row r="1" spans="1:9" x14ac:dyDescent="0.25">
      <c r="A1" t="s">
        <v>3</v>
      </c>
      <c r="B1" t="s">
        <v>1</v>
      </c>
      <c r="C1" t="s">
        <v>2</v>
      </c>
      <c r="D1" t="s">
        <v>4</v>
      </c>
      <c r="E1" t="s">
        <v>8</v>
      </c>
      <c r="F1" t="s">
        <v>30</v>
      </c>
      <c r="G1" t="s">
        <v>9</v>
      </c>
      <c r="H1" t="s">
        <v>11</v>
      </c>
      <c r="I1" t="s">
        <v>15</v>
      </c>
    </row>
    <row r="2" spans="1:9" x14ac:dyDescent="0.25">
      <c r="A2" t="s">
        <v>33</v>
      </c>
      <c r="B2" t="s">
        <v>31</v>
      </c>
      <c r="C2" t="s">
        <v>32</v>
      </c>
      <c r="D2" t="s">
        <v>34</v>
      </c>
      <c r="E2" t="s">
        <v>36</v>
      </c>
      <c r="F2" s="57">
        <v>0.03</v>
      </c>
      <c r="G2" s="58">
        <v>46353</v>
      </c>
      <c r="H2" t="s">
        <v>37</v>
      </c>
      <c r="I2" t="s">
        <v>16</v>
      </c>
    </row>
    <row r="3" spans="1:9" x14ac:dyDescent="0.25">
      <c r="A3" t="s">
        <v>39</v>
      </c>
      <c r="B3" t="s">
        <v>38</v>
      </c>
      <c r="C3" t="s">
        <v>32</v>
      </c>
      <c r="D3" t="s">
        <v>34</v>
      </c>
      <c r="E3" t="s">
        <v>36</v>
      </c>
      <c r="F3" s="57">
        <v>0.03</v>
      </c>
      <c r="G3" s="58">
        <v>46545</v>
      </c>
      <c r="H3" t="s">
        <v>37</v>
      </c>
      <c r="I3" t="s">
        <v>16</v>
      </c>
    </row>
    <row r="4" spans="1:9" x14ac:dyDescent="0.25">
      <c r="A4" t="s">
        <v>136</v>
      </c>
      <c r="B4" t="s">
        <v>135</v>
      </c>
      <c r="C4" t="s">
        <v>32</v>
      </c>
      <c r="D4" t="s">
        <v>34</v>
      </c>
      <c r="E4" t="s">
        <v>36</v>
      </c>
      <c r="F4" s="57">
        <v>0.03</v>
      </c>
      <c r="G4" s="58">
        <v>47086</v>
      </c>
      <c r="H4" t="s">
        <v>37</v>
      </c>
      <c r="I4" t="s">
        <v>110</v>
      </c>
    </row>
    <row r="5" spans="1:9" x14ac:dyDescent="0.25">
      <c r="A5" t="s">
        <v>44</v>
      </c>
      <c r="B5" t="s">
        <v>116</v>
      </c>
      <c r="C5" t="s">
        <v>43</v>
      </c>
      <c r="D5" t="s">
        <v>34</v>
      </c>
      <c r="E5" t="s">
        <v>36</v>
      </c>
      <c r="F5" s="57">
        <v>4.7500000000000001E-2</v>
      </c>
      <c r="G5" s="58">
        <v>46353</v>
      </c>
      <c r="H5" t="s">
        <v>37</v>
      </c>
      <c r="I5" t="s">
        <v>16</v>
      </c>
    </row>
    <row r="6" spans="1:9" x14ac:dyDescent="0.25">
      <c r="A6" t="s">
        <v>41</v>
      </c>
      <c r="B6" t="s">
        <v>149</v>
      </c>
      <c r="C6" t="s">
        <v>40</v>
      </c>
      <c r="D6" t="s">
        <v>34</v>
      </c>
      <c r="E6" t="s">
        <v>36</v>
      </c>
      <c r="F6" s="57">
        <v>3.7499999999999999E-2</v>
      </c>
      <c r="G6" s="58">
        <v>46871</v>
      </c>
      <c r="H6" t="s">
        <v>37</v>
      </c>
      <c r="I6" t="s">
        <v>16</v>
      </c>
    </row>
    <row r="7" spans="1:9" x14ac:dyDescent="0.25">
      <c r="A7" t="s">
        <v>49</v>
      </c>
      <c r="B7" t="s">
        <v>48</v>
      </c>
      <c r="C7" t="s">
        <v>46</v>
      </c>
      <c r="D7" t="s">
        <v>34</v>
      </c>
      <c r="E7" t="s">
        <v>36</v>
      </c>
      <c r="F7" s="57">
        <v>0.04</v>
      </c>
      <c r="G7" s="58">
        <v>46086</v>
      </c>
      <c r="H7" t="s">
        <v>37</v>
      </c>
      <c r="I7" t="s">
        <v>17</v>
      </c>
    </row>
    <row r="8" spans="1:9" x14ac:dyDescent="0.25">
      <c r="A8" t="s">
        <v>146</v>
      </c>
      <c r="B8" t="s">
        <v>144</v>
      </c>
      <c r="C8" t="s">
        <v>43</v>
      </c>
      <c r="D8" t="s">
        <v>148</v>
      </c>
      <c r="E8" t="s">
        <v>36</v>
      </c>
      <c r="F8" s="57">
        <v>3.2500000000000001E-2</v>
      </c>
      <c r="G8" s="58">
        <v>50742</v>
      </c>
      <c r="H8" t="s">
        <v>37</v>
      </c>
      <c r="I8" t="s">
        <v>110</v>
      </c>
    </row>
    <row r="9" spans="1:9" x14ac:dyDescent="0.25">
      <c r="A9" t="s">
        <v>121</v>
      </c>
      <c r="B9" t="s">
        <v>125</v>
      </c>
      <c r="C9" t="s">
        <v>32</v>
      </c>
      <c r="D9" t="s">
        <v>34</v>
      </c>
      <c r="E9" t="s">
        <v>36</v>
      </c>
      <c r="F9" s="57">
        <v>0.03</v>
      </c>
      <c r="G9" s="58">
        <v>45988</v>
      </c>
      <c r="H9" t="s">
        <v>37</v>
      </c>
      <c r="I9" t="s">
        <v>110</v>
      </c>
    </row>
    <row r="10" spans="1:9" x14ac:dyDescent="0.25">
      <c r="A10" t="s">
        <v>133</v>
      </c>
      <c r="B10" t="s">
        <v>132</v>
      </c>
      <c r="C10" t="s">
        <v>32</v>
      </c>
      <c r="D10" t="s">
        <v>72</v>
      </c>
      <c r="E10" t="s">
        <v>36</v>
      </c>
      <c r="F10" s="57">
        <v>3.5000000000000003E-2</v>
      </c>
      <c r="G10" s="58">
        <v>48151</v>
      </c>
      <c r="H10" t="s">
        <v>37</v>
      </c>
      <c r="I10" t="s">
        <v>110</v>
      </c>
    </row>
    <row r="11" spans="1:9" x14ac:dyDescent="0.25">
      <c r="A11" t="s">
        <v>47</v>
      </c>
      <c r="B11" t="s">
        <v>45</v>
      </c>
      <c r="C11" t="s">
        <v>46</v>
      </c>
      <c r="D11" t="s">
        <v>34</v>
      </c>
      <c r="E11" t="s">
        <v>36</v>
      </c>
      <c r="F11" s="57">
        <v>0.04</v>
      </c>
      <c r="G11" s="58">
        <v>46353</v>
      </c>
      <c r="H11" t="s">
        <v>37</v>
      </c>
      <c r="I11" t="s">
        <v>16</v>
      </c>
    </row>
    <row r="12" spans="1:9" x14ac:dyDescent="0.25">
      <c r="A12" t="s">
        <v>122</v>
      </c>
      <c r="B12" t="s">
        <v>124</v>
      </c>
      <c r="C12" t="s">
        <v>46</v>
      </c>
      <c r="D12" t="s">
        <v>34</v>
      </c>
      <c r="E12" t="s">
        <v>36</v>
      </c>
      <c r="F12" s="57">
        <v>0.04</v>
      </c>
      <c r="G12" s="58">
        <v>46933</v>
      </c>
      <c r="H12" t="s">
        <v>37</v>
      </c>
      <c r="I12" t="s">
        <v>110</v>
      </c>
    </row>
    <row r="13" spans="1:9" x14ac:dyDescent="0.25">
      <c r="A13" t="s">
        <v>53</v>
      </c>
      <c r="B13" t="s">
        <v>52</v>
      </c>
      <c r="C13" t="s">
        <v>46</v>
      </c>
      <c r="D13" t="s">
        <v>34</v>
      </c>
      <c r="E13" t="s">
        <v>36</v>
      </c>
      <c r="F13" s="57">
        <v>4.7500000000000001E-2</v>
      </c>
      <c r="G13" s="58">
        <v>45960</v>
      </c>
      <c r="H13" t="s">
        <v>37</v>
      </c>
      <c r="I13" t="s">
        <v>16</v>
      </c>
    </row>
    <row r="14" spans="1:9" x14ac:dyDescent="0.25">
      <c r="A14" t="s">
        <v>139</v>
      </c>
      <c r="B14" t="s">
        <v>137</v>
      </c>
      <c r="C14" t="s">
        <v>32</v>
      </c>
      <c r="D14" t="s">
        <v>34</v>
      </c>
      <c r="E14" t="s">
        <v>36</v>
      </c>
      <c r="F14" s="57">
        <v>5.5E-2</v>
      </c>
      <c r="G14" s="58">
        <v>47115</v>
      </c>
      <c r="H14" t="s">
        <v>37</v>
      </c>
      <c r="I14" t="s">
        <v>110</v>
      </c>
    </row>
    <row r="15" spans="1:9" x14ac:dyDescent="0.25">
      <c r="A15" t="s">
        <v>51</v>
      </c>
      <c r="B15" t="s">
        <v>50</v>
      </c>
      <c r="C15" t="s">
        <v>43</v>
      </c>
      <c r="D15" t="s">
        <v>34</v>
      </c>
      <c r="E15" t="s">
        <v>36</v>
      </c>
      <c r="F15" s="57">
        <v>4.7500000000000001E-2</v>
      </c>
      <c r="G15" s="58">
        <v>45835</v>
      </c>
      <c r="H15" t="s">
        <v>37</v>
      </c>
      <c r="I15" t="s">
        <v>16</v>
      </c>
    </row>
    <row r="16" spans="1:9" x14ac:dyDescent="0.25">
      <c r="A16" t="s">
        <v>120</v>
      </c>
      <c r="B16" t="s">
        <v>123</v>
      </c>
      <c r="C16" t="s">
        <v>46</v>
      </c>
      <c r="D16" t="s">
        <v>72</v>
      </c>
      <c r="E16" t="s">
        <v>36</v>
      </c>
      <c r="F16" s="57">
        <v>4.9000000000000002E-2</v>
      </c>
      <c r="G16" s="58">
        <v>46870</v>
      </c>
      <c r="H16" t="s">
        <v>37</v>
      </c>
      <c r="I16" t="s">
        <v>110</v>
      </c>
    </row>
    <row r="17" spans="1:9" x14ac:dyDescent="0.25">
      <c r="A17" t="s">
        <v>130</v>
      </c>
      <c r="B17" t="s">
        <v>128</v>
      </c>
      <c r="C17" t="s">
        <v>59</v>
      </c>
      <c r="D17" t="s">
        <v>34</v>
      </c>
      <c r="E17" t="s">
        <v>36</v>
      </c>
      <c r="F17" s="57">
        <v>4.4999999999999998E-2</v>
      </c>
      <c r="G17" s="58">
        <v>46503</v>
      </c>
      <c r="H17" t="s">
        <v>37</v>
      </c>
      <c r="I17" t="s">
        <v>16</v>
      </c>
    </row>
    <row r="18" spans="1:9" x14ac:dyDescent="0.25">
      <c r="A18" t="s">
        <v>71</v>
      </c>
      <c r="B18" t="s">
        <v>70</v>
      </c>
      <c r="C18" t="s">
        <v>43</v>
      </c>
      <c r="D18" t="s">
        <v>72</v>
      </c>
      <c r="E18" t="s">
        <v>36</v>
      </c>
      <c r="F18" s="57">
        <v>3.5000000000000003E-2</v>
      </c>
      <c r="G18" s="58" t="s">
        <v>73</v>
      </c>
      <c r="H18" t="s">
        <v>37</v>
      </c>
      <c r="I18" t="s">
        <v>16</v>
      </c>
    </row>
    <row r="19" spans="1:9" x14ac:dyDescent="0.25">
      <c r="A19" t="s">
        <v>55</v>
      </c>
      <c r="B19" t="s">
        <v>54</v>
      </c>
      <c r="C19" t="s">
        <v>40</v>
      </c>
      <c r="D19" t="s">
        <v>34</v>
      </c>
      <c r="E19" t="s">
        <v>36</v>
      </c>
      <c r="F19" s="57">
        <v>4.7500000000000001E-2</v>
      </c>
      <c r="G19" s="58">
        <v>46553</v>
      </c>
      <c r="H19" t="s">
        <v>37</v>
      </c>
      <c r="I19" t="s">
        <v>16</v>
      </c>
    </row>
    <row r="20" spans="1:9" x14ac:dyDescent="0.25">
      <c r="A20" t="s">
        <v>69</v>
      </c>
      <c r="B20" t="s">
        <v>67</v>
      </c>
      <c r="C20" t="s">
        <v>68</v>
      </c>
      <c r="D20" t="s">
        <v>34</v>
      </c>
      <c r="E20" t="s">
        <v>36</v>
      </c>
      <c r="F20" s="57">
        <v>0.03</v>
      </c>
      <c r="G20" s="58">
        <v>46051</v>
      </c>
      <c r="H20" t="s">
        <v>37</v>
      </c>
      <c r="I20" t="s">
        <v>16</v>
      </c>
    </row>
    <row r="21" spans="1:9" x14ac:dyDescent="0.25">
      <c r="A21" t="s">
        <v>64</v>
      </c>
      <c r="B21" t="s">
        <v>63</v>
      </c>
      <c r="C21" t="s">
        <v>46</v>
      </c>
      <c r="D21" t="s">
        <v>34</v>
      </c>
      <c r="E21" t="s">
        <v>36</v>
      </c>
      <c r="F21" s="57">
        <v>4.7500000000000001E-2</v>
      </c>
      <c r="G21" s="58">
        <v>46237</v>
      </c>
      <c r="H21" t="s">
        <v>37</v>
      </c>
      <c r="I21" t="s">
        <v>16</v>
      </c>
    </row>
    <row r="22" spans="1:9" x14ac:dyDescent="0.25">
      <c r="A22" t="s">
        <v>62</v>
      </c>
      <c r="B22" t="s">
        <v>61</v>
      </c>
      <c r="C22" t="s">
        <v>46</v>
      </c>
      <c r="D22" t="s">
        <v>34</v>
      </c>
      <c r="E22" t="s">
        <v>36</v>
      </c>
      <c r="F22" s="57">
        <v>5.5E-2</v>
      </c>
      <c r="G22" s="58">
        <v>46625</v>
      </c>
      <c r="H22" t="s">
        <v>37</v>
      </c>
      <c r="I22" t="s">
        <v>16</v>
      </c>
    </row>
    <row r="23" spans="1:9" x14ac:dyDescent="0.25">
      <c r="A23" t="s">
        <v>131</v>
      </c>
      <c r="B23" t="s">
        <v>129</v>
      </c>
      <c r="C23" t="s">
        <v>46</v>
      </c>
      <c r="D23" t="s">
        <v>34</v>
      </c>
      <c r="E23" t="s">
        <v>36</v>
      </c>
      <c r="F23" s="57">
        <v>4.7500000000000001E-2</v>
      </c>
      <c r="G23" s="58">
        <v>45960</v>
      </c>
      <c r="H23" t="s">
        <v>37</v>
      </c>
      <c r="I23" t="s">
        <v>16</v>
      </c>
    </row>
    <row r="24" spans="1:9" x14ac:dyDescent="0.25">
      <c r="A24" t="s">
        <v>58</v>
      </c>
      <c r="B24" t="s">
        <v>117</v>
      </c>
      <c r="C24" t="s">
        <v>46</v>
      </c>
      <c r="D24" t="s">
        <v>34</v>
      </c>
      <c r="E24" t="s">
        <v>36</v>
      </c>
      <c r="F24" s="57">
        <v>0.05</v>
      </c>
      <c r="G24" s="58">
        <v>46720</v>
      </c>
      <c r="H24" t="s">
        <v>37</v>
      </c>
      <c r="I24" t="s">
        <v>16</v>
      </c>
    </row>
    <row r="25" spans="1:9" x14ac:dyDescent="0.25">
      <c r="A25" t="s">
        <v>140</v>
      </c>
      <c r="B25" t="s">
        <v>138</v>
      </c>
      <c r="C25" t="s">
        <v>43</v>
      </c>
      <c r="D25" t="s">
        <v>34</v>
      </c>
      <c r="E25" t="s">
        <v>36</v>
      </c>
      <c r="F25" s="57">
        <v>4.7500000000000001E-2</v>
      </c>
      <c r="G25" s="58">
        <v>45835</v>
      </c>
      <c r="H25" t="s">
        <v>37</v>
      </c>
      <c r="I25" t="s">
        <v>16</v>
      </c>
    </row>
    <row r="26" spans="1:9" x14ac:dyDescent="0.25">
      <c r="A26" t="s">
        <v>66</v>
      </c>
      <c r="B26" t="s">
        <v>65</v>
      </c>
      <c r="C26" t="s">
        <v>46</v>
      </c>
      <c r="D26" t="s">
        <v>34</v>
      </c>
      <c r="E26" t="s">
        <v>36</v>
      </c>
      <c r="F26" s="57">
        <v>0.05</v>
      </c>
      <c r="G26" s="58">
        <v>45776</v>
      </c>
      <c r="H26" t="s">
        <v>37</v>
      </c>
      <c r="I26" t="s">
        <v>16</v>
      </c>
    </row>
    <row r="27" spans="1:9" x14ac:dyDescent="0.25">
      <c r="A27" t="s">
        <v>99</v>
      </c>
      <c r="B27" t="s">
        <v>98</v>
      </c>
      <c r="C27" t="s">
        <v>43</v>
      </c>
      <c r="D27" t="s">
        <v>34</v>
      </c>
      <c r="E27" t="s">
        <v>36</v>
      </c>
      <c r="F27" s="57">
        <v>4.4999999999999998E-2</v>
      </c>
      <c r="G27" s="58">
        <v>46422</v>
      </c>
      <c r="H27" t="s">
        <v>37</v>
      </c>
      <c r="I27" t="s">
        <v>16</v>
      </c>
    </row>
    <row r="28" spans="1:9" x14ac:dyDescent="0.25">
      <c r="A28" t="s">
        <v>112</v>
      </c>
      <c r="B28" t="s">
        <v>111</v>
      </c>
      <c r="C28" t="s">
        <v>43</v>
      </c>
      <c r="D28" t="s">
        <v>34</v>
      </c>
      <c r="E28" t="s">
        <v>36</v>
      </c>
      <c r="F28" s="57">
        <v>2.9499999999999998E-2</v>
      </c>
      <c r="G28" s="58">
        <v>45534</v>
      </c>
      <c r="H28" t="s">
        <v>37</v>
      </c>
      <c r="I28" t="s">
        <v>16</v>
      </c>
    </row>
    <row r="29" spans="1:9" x14ac:dyDescent="0.25">
      <c r="A29" t="s">
        <v>127</v>
      </c>
      <c r="B29" t="s">
        <v>126</v>
      </c>
      <c r="C29" t="s">
        <v>46</v>
      </c>
      <c r="D29" t="s">
        <v>34</v>
      </c>
      <c r="E29" t="s">
        <v>36</v>
      </c>
      <c r="F29" s="57">
        <v>0.05</v>
      </c>
      <c r="G29" s="58">
        <v>45988</v>
      </c>
      <c r="H29" t="s">
        <v>37</v>
      </c>
      <c r="I29" t="s">
        <v>110</v>
      </c>
    </row>
    <row r="30" spans="1:9" x14ac:dyDescent="0.25">
      <c r="A30" t="s">
        <v>57</v>
      </c>
      <c r="B30" t="s">
        <v>56</v>
      </c>
      <c r="C30" t="s">
        <v>46</v>
      </c>
      <c r="D30" t="s">
        <v>34</v>
      </c>
      <c r="E30" t="s">
        <v>36</v>
      </c>
      <c r="F30" s="57">
        <v>5.5E-2</v>
      </c>
      <c r="G30" s="58">
        <v>46625</v>
      </c>
      <c r="H30" t="s">
        <v>37</v>
      </c>
      <c r="I30" t="s">
        <v>16</v>
      </c>
    </row>
    <row r="31" spans="1:9" x14ac:dyDescent="0.25">
      <c r="A31" t="s">
        <v>84</v>
      </c>
      <c r="B31" t="s">
        <v>83</v>
      </c>
      <c r="C31" t="s">
        <v>46</v>
      </c>
      <c r="D31" t="s">
        <v>34</v>
      </c>
      <c r="E31" t="s">
        <v>36</v>
      </c>
      <c r="F31" s="57">
        <v>4.7500000000000001E-2</v>
      </c>
      <c r="G31" s="58">
        <v>46237</v>
      </c>
      <c r="H31" t="s">
        <v>37</v>
      </c>
      <c r="I31" t="s">
        <v>16</v>
      </c>
    </row>
    <row r="32" spans="1:9" x14ac:dyDescent="0.25">
      <c r="A32" t="s">
        <v>78</v>
      </c>
      <c r="B32" t="s">
        <v>118</v>
      </c>
      <c r="C32" t="s">
        <v>59</v>
      </c>
      <c r="D32" t="s">
        <v>34</v>
      </c>
      <c r="E32" t="s">
        <v>36</v>
      </c>
      <c r="F32" s="57">
        <v>0.04</v>
      </c>
      <c r="G32" s="58">
        <v>46139</v>
      </c>
      <c r="H32" t="s">
        <v>37</v>
      </c>
      <c r="I32" t="s">
        <v>16</v>
      </c>
    </row>
    <row r="33" spans="1:9" x14ac:dyDescent="0.25">
      <c r="A33" t="s">
        <v>142</v>
      </c>
      <c r="B33" t="s">
        <v>141</v>
      </c>
      <c r="C33" t="s">
        <v>46</v>
      </c>
      <c r="D33" t="s">
        <v>34</v>
      </c>
      <c r="E33" t="s">
        <v>36</v>
      </c>
      <c r="F33" s="57">
        <v>4.4999999999999998E-2</v>
      </c>
      <c r="G33" s="58">
        <v>47148</v>
      </c>
      <c r="H33" t="s">
        <v>37</v>
      </c>
      <c r="I33" t="s">
        <v>110</v>
      </c>
    </row>
    <row r="34" spans="1:9" x14ac:dyDescent="0.25">
      <c r="A34" t="s">
        <v>82</v>
      </c>
      <c r="B34" t="s">
        <v>81</v>
      </c>
      <c r="C34" t="s">
        <v>43</v>
      </c>
      <c r="D34" t="s">
        <v>34</v>
      </c>
      <c r="E34" t="s">
        <v>36</v>
      </c>
      <c r="F34" s="57">
        <v>2.9499999999999998E-2</v>
      </c>
      <c r="G34" s="58">
        <v>45534</v>
      </c>
      <c r="H34" t="s">
        <v>37</v>
      </c>
      <c r="I34" t="s">
        <v>16</v>
      </c>
    </row>
    <row r="35" spans="1:9" x14ac:dyDescent="0.25">
      <c r="A35" t="s">
        <v>85</v>
      </c>
      <c r="B35" t="s">
        <v>119</v>
      </c>
      <c r="C35" t="s">
        <v>46</v>
      </c>
      <c r="D35" t="s">
        <v>34</v>
      </c>
      <c r="E35" t="s">
        <v>36</v>
      </c>
      <c r="F35" s="57">
        <v>5.5E-2</v>
      </c>
      <c r="G35" s="58">
        <v>45754</v>
      </c>
      <c r="H35" t="s">
        <v>37</v>
      </c>
      <c r="I35" t="s">
        <v>16</v>
      </c>
    </row>
    <row r="36" spans="1:9" x14ac:dyDescent="0.25">
      <c r="A36" t="s">
        <v>147</v>
      </c>
      <c r="B36" t="s">
        <v>145</v>
      </c>
      <c r="C36" t="s">
        <v>43</v>
      </c>
      <c r="D36" t="s">
        <v>72</v>
      </c>
      <c r="E36" t="s">
        <v>36</v>
      </c>
      <c r="F36" s="57">
        <v>3.5000000000000003E-2</v>
      </c>
      <c r="G36" s="58">
        <v>47816</v>
      </c>
      <c r="H36" t="s">
        <v>37</v>
      </c>
      <c r="I36" t="s">
        <v>110</v>
      </c>
    </row>
    <row r="37" spans="1:9" x14ac:dyDescent="0.25">
      <c r="A37" t="s">
        <v>75</v>
      </c>
      <c r="B37" t="s">
        <v>74</v>
      </c>
      <c r="C37" t="s">
        <v>46</v>
      </c>
      <c r="D37" t="s">
        <v>34</v>
      </c>
      <c r="E37" t="s">
        <v>36</v>
      </c>
      <c r="F37" s="57">
        <v>0.05</v>
      </c>
      <c r="G37" s="58">
        <v>46688</v>
      </c>
      <c r="H37" t="s">
        <v>37</v>
      </c>
      <c r="I37" t="s">
        <v>16</v>
      </c>
    </row>
    <row r="38" spans="1:9" x14ac:dyDescent="0.25">
      <c r="A38" t="s">
        <v>94</v>
      </c>
      <c r="B38" t="s">
        <v>93</v>
      </c>
      <c r="C38" t="s">
        <v>46</v>
      </c>
      <c r="D38" t="s">
        <v>34</v>
      </c>
      <c r="E38" t="s">
        <v>36</v>
      </c>
      <c r="F38" s="57">
        <v>0.06</v>
      </c>
      <c r="G38" s="58">
        <v>46688</v>
      </c>
      <c r="H38" t="s">
        <v>37</v>
      </c>
      <c r="I38" t="s">
        <v>16</v>
      </c>
    </row>
    <row r="39" spans="1:9" x14ac:dyDescent="0.25">
      <c r="A39" t="s">
        <v>92</v>
      </c>
      <c r="B39" t="s">
        <v>90</v>
      </c>
      <c r="C39" t="s">
        <v>91</v>
      </c>
      <c r="D39" t="s">
        <v>34</v>
      </c>
      <c r="E39" t="s">
        <v>36</v>
      </c>
      <c r="F39" s="57">
        <v>1.7000000000000001E-2</v>
      </c>
      <c r="G39" s="58">
        <v>47164</v>
      </c>
      <c r="H39" t="s">
        <v>37</v>
      </c>
      <c r="I39" t="s">
        <v>16</v>
      </c>
    </row>
    <row r="40" spans="1:9" x14ac:dyDescent="0.25">
      <c r="A40" t="s">
        <v>96</v>
      </c>
      <c r="B40" t="s">
        <v>95</v>
      </c>
      <c r="C40" t="s">
        <v>40</v>
      </c>
      <c r="D40" t="s">
        <v>97</v>
      </c>
      <c r="E40" t="s">
        <v>60</v>
      </c>
      <c r="F40" s="57">
        <v>0.05</v>
      </c>
      <c r="G40" s="58">
        <v>48414</v>
      </c>
      <c r="H40" t="s">
        <v>37</v>
      </c>
      <c r="I40" t="s">
        <v>16</v>
      </c>
    </row>
    <row r="41" spans="1:9" x14ac:dyDescent="0.25">
      <c r="A41" t="s">
        <v>89</v>
      </c>
      <c r="B41" t="s">
        <v>88</v>
      </c>
      <c r="C41" t="s">
        <v>32</v>
      </c>
      <c r="D41" t="s">
        <v>34</v>
      </c>
      <c r="E41" t="s">
        <v>36</v>
      </c>
      <c r="F41" s="57">
        <v>4.4999999999999998E-2</v>
      </c>
      <c r="G41" s="58">
        <v>46717</v>
      </c>
      <c r="H41" t="s">
        <v>37</v>
      </c>
      <c r="I41" t="s">
        <v>16</v>
      </c>
    </row>
    <row r="42" spans="1:9" x14ac:dyDescent="0.25">
      <c r="A42" t="s">
        <v>87</v>
      </c>
      <c r="B42" t="s">
        <v>86</v>
      </c>
      <c r="C42" t="s">
        <v>32</v>
      </c>
      <c r="D42" t="s">
        <v>34</v>
      </c>
      <c r="E42" t="s">
        <v>36</v>
      </c>
      <c r="F42" s="57">
        <v>4.4999999999999998E-2</v>
      </c>
      <c r="G42" s="58">
        <v>46717</v>
      </c>
      <c r="H42" t="s">
        <v>37</v>
      </c>
      <c r="I42" t="s">
        <v>16</v>
      </c>
    </row>
    <row r="43" spans="1:9" x14ac:dyDescent="0.25">
      <c r="A43" t="s">
        <v>103</v>
      </c>
      <c r="B43" t="s">
        <v>102</v>
      </c>
      <c r="C43" t="s">
        <v>43</v>
      </c>
      <c r="D43" t="s">
        <v>104</v>
      </c>
      <c r="E43" t="s">
        <v>60</v>
      </c>
      <c r="F43" s="57">
        <v>6.1017000000000002E-2</v>
      </c>
      <c r="G43" s="58">
        <v>50024</v>
      </c>
      <c r="H43" t="s">
        <v>37</v>
      </c>
      <c r="I43" t="s">
        <v>17</v>
      </c>
    </row>
    <row r="44" spans="1:9" x14ac:dyDescent="0.25">
      <c r="A44" t="s">
        <v>106</v>
      </c>
      <c r="B44" t="s">
        <v>105</v>
      </c>
      <c r="C44" t="s">
        <v>32</v>
      </c>
      <c r="D44" t="s">
        <v>34</v>
      </c>
      <c r="E44" t="s">
        <v>36</v>
      </c>
      <c r="F44" s="57">
        <v>3.5000000000000003E-2</v>
      </c>
      <c r="G44" s="58">
        <v>46170</v>
      </c>
      <c r="H44" t="s">
        <v>37</v>
      </c>
      <c r="I44" t="s">
        <v>16</v>
      </c>
    </row>
    <row r="45" spans="1:9" x14ac:dyDescent="0.25">
      <c r="A45" t="s">
        <v>114</v>
      </c>
      <c r="B45" t="s">
        <v>113</v>
      </c>
      <c r="C45" t="s">
        <v>46</v>
      </c>
      <c r="D45" t="s">
        <v>34</v>
      </c>
      <c r="E45" t="s">
        <v>60</v>
      </c>
      <c r="F45" s="57">
        <v>8.5000000000000006E-2</v>
      </c>
      <c r="G45" s="58">
        <v>52072</v>
      </c>
      <c r="H45" t="s">
        <v>37</v>
      </c>
      <c r="I45" t="s">
        <v>16</v>
      </c>
    </row>
    <row r="46" spans="1:9" x14ac:dyDescent="0.25">
      <c r="A46" t="s">
        <v>80</v>
      </c>
      <c r="B46" t="s">
        <v>79</v>
      </c>
      <c r="C46" t="s">
        <v>46</v>
      </c>
      <c r="D46" t="s">
        <v>34</v>
      </c>
      <c r="E46" t="s">
        <v>36</v>
      </c>
      <c r="F46" s="57">
        <v>0.06</v>
      </c>
      <c r="G46" s="58">
        <v>46688</v>
      </c>
      <c r="H46" t="s">
        <v>37</v>
      </c>
      <c r="I46" t="s">
        <v>16</v>
      </c>
    </row>
    <row r="47" spans="1:9" x14ac:dyDescent="0.25">
      <c r="A47" t="s">
        <v>77</v>
      </c>
      <c r="B47" t="s">
        <v>76</v>
      </c>
      <c r="C47" t="s">
        <v>46</v>
      </c>
      <c r="D47" t="s">
        <v>34</v>
      </c>
      <c r="E47" t="s">
        <v>36</v>
      </c>
      <c r="F47" s="57">
        <v>0.06</v>
      </c>
      <c r="G47" s="58">
        <v>46878</v>
      </c>
      <c r="H47" t="s">
        <v>37</v>
      </c>
      <c r="I47" t="s">
        <v>16</v>
      </c>
    </row>
    <row r="48" spans="1:9" x14ac:dyDescent="0.25">
      <c r="A48" t="s">
        <v>101</v>
      </c>
      <c r="B48" t="s">
        <v>100</v>
      </c>
      <c r="C48" t="s">
        <v>91</v>
      </c>
      <c r="D48" t="s">
        <v>34</v>
      </c>
      <c r="E48" t="s">
        <v>36</v>
      </c>
      <c r="F48" s="57">
        <v>0.02</v>
      </c>
      <c r="G48" s="58">
        <v>46860</v>
      </c>
      <c r="H48" t="s">
        <v>37</v>
      </c>
      <c r="I48" t="s">
        <v>16</v>
      </c>
    </row>
    <row r="49" spans="1:9" x14ac:dyDescent="0.25">
      <c r="A49" t="s">
        <v>108</v>
      </c>
      <c r="B49" t="s">
        <v>107</v>
      </c>
      <c r="C49" t="s">
        <v>40</v>
      </c>
      <c r="D49" t="s">
        <v>97</v>
      </c>
      <c r="E49" t="s">
        <v>36</v>
      </c>
      <c r="F49" s="57">
        <v>1.2500000000000001E-2</v>
      </c>
      <c r="G49" s="58">
        <v>47471</v>
      </c>
      <c r="H49" t="s">
        <v>37</v>
      </c>
      <c r="I49" t="s">
        <v>16</v>
      </c>
    </row>
    <row r="50" spans="1:9" x14ac:dyDescent="0.25">
      <c r="A50" t="s">
        <v>150</v>
      </c>
      <c r="B50" t="s">
        <v>155</v>
      </c>
      <c r="C50" t="s">
        <v>32</v>
      </c>
      <c r="D50" t="s">
        <v>34</v>
      </c>
      <c r="E50" t="s">
        <v>36</v>
      </c>
      <c r="F50" s="57">
        <v>4.4999999999999998E-2</v>
      </c>
      <c r="G50" s="58">
        <v>47275</v>
      </c>
      <c r="H50" t="s">
        <v>37</v>
      </c>
      <c r="I50" t="s">
        <v>110</v>
      </c>
    </row>
    <row r="51" spans="1:9" x14ac:dyDescent="0.25">
      <c r="A51" t="s">
        <v>151</v>
      </c>
      <c r="B51" t="s">
        <v>156</v>
      </c>
      <c r="C51" t="s">
        <v>32</v>
      </c>
      <c r="D51" t="s">
        <v>157</v>
      </c>
      <c r="E51" t="s">
        <v>36</v>
      </c>
      <c r="F51" s="57">
        <v>0.05</v>
      </c>
      <c r="G51" s="58">
        <v>47115</v>
      </c>
      <c r="H51" t="s">
        <v>37</v>
      </c>
      <c r="I51" t="s">
        <v>110</v>
      </c>
    </row>
    <row r="52" spans="1:9" x14ac:dyDescent="0.25">
      <c r="A52" t="s">
        <v>152</v>
      </c>
      <c r="B52" t="s">
        <v>158</v>
      </c>
      <c r="C52" t="s">
        <v>46</v>
      </c>
      <c r="D52" t="s">
        <v>34</v>
      </c>
      <c r="E52" t="s">
        <v>36</v>
      </c>
      <c r="F52" s="57">
        <v>4.2500000000000003E-2</v>
      </c>
      <c r="G52" s="58">
        <v>46301</v>
      </c>
      <c r="H52" t="s">
        <v>37</v>
      </c>
      <c r="I52" t="s">
        <v>110</v>
      </c>
    </row>
    <row r="53" spans="1:9" x14ac:dyDescent="0.25">
      <c r="A53" t="s">
        <v>153</v>
      </c>
      <c r="B53" t="s">
        <v>159</v>
      </c>
      <c r="C53" t="s">
        <v>46</v>
      </c>
      <c r="D53" t="s">
        <v>34</v>
      </c>
      <c r="E53" t="s">
        <v>36</v>
      </c>
      <c r="F53" s="57">
        <v>0.06</v>
      </c>
      <c r="G53" s="58">
        <v>47275</v>
      </c>
      <c r="H53" t="s">
        <v>37</v>
      </c>
      <c r="I53" t="s">
        <v>110</v>
      </c>
    </row>
    <row r="54" spans="1:9" x14ac:dyDescent="0.25">
      <c r="A54" t="s">
        <v>154</v>
      </c>
      <c r="B54" t="s">
        <v>160</v>
      </c>
      <c r="C54" t="s">
        <v>46</v>
      </c>
      <c r="D54" t="s">
        <v>34</v>
      </c>
      <c r="E54" t="s">
        <v>36</v>
      </c>
      <c r="F54" s="57">
        <v>0.05</v>
      </c>
      <c r="G54" s="58">
        <v>46512</v>
      </c>
      <c r="H54" t="s">
        <v>37</v>
      </c>
      <c r="I54" t="s">
        <v>110</v>
      </c>
    </row>
    <row r="55" spans="1:9" x14ac:dyDescent="0.25">
      <c r="A55" t="s">
        <v>168</v>
      </c>
      <c r="B55" t="s">
        <v>163</v>
      </c>
      <c r="C55" t="s">
        <v>68</v>
      </c>
      <c r="D55" t="s">
        <v>97</v>
      </c>
      <c r="E55" t="s">
        <v>36</v>
      </c>
      <c r="F55" s="57">
        <v>4.4999999999999998E-2</v>
      </c>
      <c r="G55" s="58">
        <v>50976</v>
      </c>
      <c r="H55" t="s">
        <v>37</v>
      </c>
      <c r="I55" t="s">
        <v>110</v>
      </c>
    </row>
    <row r="56" spans="1:9" x14ac:dyDescent="0.25">
      <c r="A56" t="s">
        <v>166</v>
      </c>
      <c r="B56" t="s">
        <v>164</v>
      </c>
      <c r="C56" t="s">
        <v>46</v>
      </c>
      <c r="D56" t="s">
        <v>72</v>
      </c>
      <c r="E56" t="s">
        <v>36</v>
      </c>
      <c r="F56" s="57">
        <v>4.3999999999999997E-2</v>
      </c>
      <c r="G56" s="58">
        <v>46513</v>
      </c>
      <c r="H56" t="s">
        <v>37</v>
      </c>
      <c r="I56" t="s">
        <v>16</v>
      </c>
    </row>
    <row r="57" spans="1:9" x14ac:dyDescent="0.25">
      <c r="A57" t="s">
        <v>167</v>
      </c>
      <c r="B57" t="s">
        <v>165</v>
      </c>
      <c r="C57" t="s">
        <v>46</v>
      </c>
      <c r="D57" t="s">
        <v>72</v>
      </c>
      <c r="E57" t="s">
        <v>60</v>
      </c>
      <c r="F57" s="57">
        <v>9.5000000000000001E-2</v>
      </c>
      <c r="G57" s="58">
        <v>46483</v>
      </c>
      <c r="H57" t="s">
        <v>37</v>
      </c>
      <c r="I57" t="s">
        <v>16</v>
      </c>
    </row>
    <row r="58" spans="1:9" x14ac:dyDescent="0.25">
      <c r="A58" t="s">
        <v>173</v>
      </c>
      <c r="B58" t="s">
        <v>172</v>
      </c>
      <c r="C58" t="s">
        <v>46</v>
      </c>
      <c r="D58" t="s">
        <v>34</v>
      </c>
      <c r="E58" t="s">
        <v>36</v>
      </c>
      <c r="F58" s="57">
        <v>0.06</v>
      </c>
      <c r="G58" s="58">
        <v>45534</v>
      </c>
      <c r="H58" t="s">
        <v>37</v>
      </c>
      <c r="I58" t="s">
        <v>110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B0827-690A-44A9-911E-FB0A8E2B39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F90E10-F731-406F-B3DF-0F55C9CDAE1E}">
  <ds:schemaRefs>
    <ds:schemaRef ds:uri="http://schemas.microsoft.com/office/2006/metadata/properties"/>
    <ds:schemaRef ds:uri="http://schemas.microsoft.com/office/infopath/2007/PartnerControls"/>
    <ds:schemaRef ds:uri="59facde8-6d67-4c23-abc4-980fc65bcf56"/>
    <ds:schemaRef ds:uri="b301f0a4-feca-4c67-8073-e57d260776cb"/>
  </ds:schemaRefs>
</ds:datastoreItem>
</file>

<file path=customXml/itemProps3.xml><?xml version="1.0" encoding="utf-8"?>
<ds:datastoreItem xmlns:ds="http://schemas.openxmlformats.org/officeDocument/2006/customXml" ds:itemID="{A1F8F9BF-6E4B-44BC-9BDC-DF65FC6DE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Planilha de Fundamentos VGIR</vt:lpstr>
      <vt:lpstr>Cadastro</vt:lpstr>
      <vt:lpstr>'Planilha de Fundamentos VGIR'!Print_Area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Evandro Meneghim</cp:lastModifiedBy>
  <dcterms:created xsi:type="dcterms:W3CDTF">2022-07-25T18:21:19Z</dcterms:created>
  <dcterms:modified xsi:type="dcterms:W3CDTF">2024-09-16T14:28:35Z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</Properties>
</file>