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orainvest.sharepoint.com/sites/IMOBILIARIO/Documentos Compartilhados/General/_FII VGIR/Relatorio de Gestao/Planilha de Fundamentos/2022/05 - Maio/"/>
    </mc:Choice>
  </mc:AlternateContent>
  <xr:revisionPtr revIDLastSave="111" documentId="8_{CCA4582E-C1D7-47FF-AC4E-C7FB7DA97A19}" xr6:coauthVersionLast="47" xr6:coauthVersionMax="47" xr10:uidLastSave="{F1FC1D55-5560-40B9-953D-745195596B99}"/>
  <bookViews>
    <workbookView xWindow="4395" yWindow="2025" windowWidth="15375" windowHeight="7965" xr2:uid="{496FA604-6689-44F7-A20E-889EE8CAC5AE}"/>
  </bookViews>
  <sheets>
    <sheet name="Planilha de Fundamentos" sheetId="1" r:id="rId1"/>
  </sheets>
  <externalReferences>
    <externalReference r:id="rId2"/>
  </externalReferences>
  <definedNames>
    <definedName name="_xlnm._FilterDatabase" localSheetId="0" hidden="1">'Planilha de Fundamentos'!$A$5:$Q$48</definedName>
    <definedName name="_Order1" hidden="1">255</definedName>
    <definedName name="_Order2" hidden="1">255</definedName>
    <definedName name="_Sort" hidden="1">#REF!</definedName>
    <definedName name="ACwvu.PLANILHA2." hidden="1">#REF!</definedName>
    <definedName name="_xlnm.Print_Area" localSheetId="0">'Planilha de Fundamentos'!$A$1:$R$53</definedName>
    <definedName name="CARLA" hidden="1">#REF!</definedName>
    <definedName name="feriado">[1]Feriados!$A$2:$A$937</definedName>
    <definedName name="KKKKKK" hidden="1">#REF!</definedName>
    <definedName name="SAPBEXrevision" hidden="1">3</definedName>
    <definedName name="SAPBEXsysID" hidden="1">"BWP"</definedName>
    <definedName name="SAPBEXwbID" hidden="1">"3YCL4H48RYJFT7YX3JIK2Z7D2"</definedName>
    <definedName name="Swvu.PLANILHA2.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1" l="1"/>
  <c r="P43" i="1"/>
  <c r="P38" i="1"/>
  <c r="P29" i="1"/>
  <c r="P28" i="1"/>
  <c r="P23" i="1"/>
  <c r="P22" i="1"/>
  <c r="P13" i="1"/>
  <c r="P7" i="1"/>
  <c r="P8" i="1"/>
  <c r="P9" i="1"/>
  <c r="P10" i="1"/>
  <c r="P11" i="1"/>
  <c r="P12" i="1"/>
  <c r="P14" i="1"/>
  <c r="P15" i="1"/>
  <c r="P16" i="1"/>
  <c r="P17" i="1"/>
  <c r="P18" i="1"/>
  <c r="P19" i="1"/>
  <c r="P20" i="1"/>
  <c r="P21" i="1"/>
  <c r="P24" i="1"/>
  <c r="P25" i="1"/>
  <c r="P26" i="1"/>
  <c r="P27" i="1"/>
  <c r="P30" i="1"/>
  <c r="P31" i="1"/>
  <c r="P32" i="1"/>
  <c r="P33" i="1"/>
  <c r="P34" i="1"/>
  <c r="P35" i="1"/>
  <c r="P36" i="1"/>
  <c r="P37" i="1"/>
  <c r="P39" i="1"/>
  <c r="P40" i="1"/>
  <c r="P41" i="1"/>
  <c r="P42" i="1"/>
  <c r="P44" i="1"/>
  <c r="P45" i="1"/>
  <c r="P47" i="1"/>
  <c r="P48" i="1"/>
  <c r="P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L53" i="1" l="1"/>
</calcChain>
</file>

<file path=xl/sharedStrings.xml><?xml version="1.0" encoding="utf-8"?>
<sst xmlns="http://schemas.openxmlformats.org/spreadsheetml/2006/main" count="390" uniqueCount="151">
  <si>
    <t>Ativo</t>
  </si>
  <si>
    <t>Emissor</t>
  </si>
  <si>
    <t>Código Ativo</t>
  </si>
  <si>
    <t>Segmento</t>
  </si>
  <si>
    <t>Valor (R$)</t>
  </si>
  <si>
    <t>% PL</t>
  </si>
  <si>
    <t>Indexador</t>
  </si>
  <si>
    <t>Coupon</t>
  </si>
  <si>
    <t>Vencimento</t>
  </si>
  <si>
    <t>Duration (anos)</t>
  </si>
  <si>
    <t>Pagamento</t>
  </si>
  <si>
    <t>LTV</t>
  </si>
  <si>
    <t>Total de CRIs</t>
  </si>
  <si>
    <t>Caixa Bruto</t>
  </si>
  <si>
    <t>Rendimentos à Distribuir e Provisões</t>
  </si>
  <si>
    <t>Caixa Líquido</t>
  </si>
  <si>
    <t>Patrimônio Líquido</t>
  </si>
  <si>
    <t>CRI Alfa Realty</t>
  </si>
  <si>
    <t>CRI Aliansce 145S</t>
  </si>
  <si>
    <t>CRI Almeida Junior</t>
  </si>
  <si>
    <t>CRI Iperoig</t>
  </si>
  <si>
    <t>CRI MLG Brooklin</t>
  </si>
  <si>
    <t>CRI BRF</t>
  </si>
  <si>
    <t>CRI Delfim Moreira 22S</t>
  </si>
  <si>
    <t>CRI Delfim Moreira 23S</t>
  </si>
  <si>
    <t>CRI Direcional</t>
  </si>
  <si>
    <t>CRI RNI 27S</t>
  </si>
  <si>
    <t>CRI Helbor 255S</t>
  </si>
  <si>
    <t>CRI General Shopping</t>
  </si>
  <si>
    <t>CRI Helbor 146S</t>
  </si>
  <si>
    <t>CRI Longitude</t>
  </si>
  <si>
    <t>CRI Manhattan</t>
  </si>
  <si>
    <t>CRI Praias 175S</t>
  </si>
  <si>
    <t>CRI Rovic 173S</t>
  </si>
  <si>
    <t>CRI São José 214S</t>
  </si>
  <si>
    <t>CRI Setin</t>
  </si>
  <si>
    <t>CRI You 11S</t>
  </si>
  <si>
    <t>CRI Oscar Freire 50S</t>
  </si>
  <si>
    <t>CRI HM Engenharia 365S</t>
  </si>
  <si>
    <t>CRI HM Engenharia 366S</t>
  </si>
  <si>
    <t>CRI AMF Saúde 2</t>
  </si>
  <si>
    <t>CRI Tecnisa 397S</t>
  </si>
  <si>
    <t>CRI São José 231S</t>
  </si>
  <si>
    <t>CRI Helbor 440S</t>
  </si>
  <si>
    <t>CRI Gafisa 306S</t>
  </si>
  <si>
    <t>CRI Gafisa 307S</t>
  </si>
  <si>
    <t>CRI RNI 31S</t>
  </si>
  <si>
    <t>CRI RV Ipiranga</t>
  </si>
  <si>
    <t>CRI Ditolvo 287S</t>
  </si>
  <si>
    <t>CRI Altos de Trancoso</t>
  </si>
  <si>
    <t>CRI Inter 464S</t>
  </si>
  <si>
    <t>CRI Rede D'Or 397S</t>
  </si>
  <si>
    <t>CRI AR Terrenos</t>
  </si>
  <si>
    <t>Província</t>
  </si>
  <si>
    <t>20J0764140</t>
  </si>
  <si>
    <t>Residencial</t>
  </si>
  <si>
    <t>na</t>
  </si>
  <si>
    <t>CDI +</t>
  </si>
  <si>
    <t>mensal</t>
  </si>
  <si>
    <t>ICVM 476</t>
  </si>
  <si>
    <t>20J0764341</t>
  </si>
  <si>
    <t>21L0002653</t>
  </si>
  <si>
    <t xml:space="preserve">Habitasec </t>
  </si>
  <si>
    <t>19J0327167</t>
  </si>
  <si>
    <t>21F1076950</t>
  </si>
  <si>
    <t>21F1076974</t>
  </si>
  <si>
    <t>True Sec</t>
  </si>
  <si>
    <t>19G0269138</t>
  </si>
  <si>
    <t>AAA S&amp;P</t>
  </si>
  <si>
    <t>% CDI</t>
  </si>
  <si>
    <t>semestral</t>
  </si>
  <si>
    <t>ICVM 400</t>
  </si>
  <si>
    <t>22B0512752</t>
  </si>
  <si>
    <t>21G0568394</t>
  </si>
  <si>
    <t>A S&amp;P</t>
  </si>
  <si>
    <t>IPCA +</t>
  </si>
  <si>
    <t>19J0714175</t>
  </si>
  <si>
    <t>BBB S&amp;P</t>
  </si>
  <si>
    <t>19J0280616</t>
  </si>
  <si>
    <t>21F0950399</t>
  </si>
  <si>
    <t>20D0892140</t>
  </si>
  <si>
    <t>Virgo</t>
  </si>
  <si>
    <t>22A0788605</t>
  </si>
  <si>
    <t>21L0729728</t>
  </si>
  <si>
    <t>21L0729731</t>
  </si>
  <si>
    <t>20C1008009</t>
  </si>
  <si>
    <t>20/03/2023</t>
  </si>
  <si>
    <t>21F0950239</t>
  </si>
  <si>
    <t>20D0774348</t>
  </si>
  <si>
    <t>28/03/2025</t>
  </si>
  <si>
    <t>19E0207046</t>
  </si>
  <si>
    <t>22C0927973</t>
  </si>
  <si>
    <t>19B0177968</t>
  </si>
  <si>
    <t>A- Fitch</t>
  </si>
  <si>
    <t>19J0231267</t>
  </si>
  <si>
    <t>21B0132138</t>
  </si>
  <si>
    <t>28/01/2027</t>
  </si>
  <si>
    <t>20G0800227</t>
  </si>
  <si>
    <t>Shopping</t>
  </si>
  <si>
    <t>AA S&amp;P</t>
  </si>
  <si>
    <t>17C0000201</t>
  </si>
  <si>
    <t>AAA Fitch</t>
  </si>
  <si>
    <t>21J0703978</t>
  </si>
  <si>
    <t>20J0566786</t>
  </si>
  <si>
    <t>18D0698877</t>
  </si>
  <si>
    <t>22A0883092</t>
  </si>
  <si>
    <t>21K0001807</t>
  </si>
  <si>
    <t>Hospital</t>
  </si>
  <si>
    <t>19E0281174</t>
  </si>
  <si>
    <t>19F0260959</t>
  </si>
  <si>
    <t>trimestral</t>
  </si>
  <si>
    <t>19L0909950</t>
  </si>
  <si>
    <t>19I0307536</t>
  </si>
  <si>
    <t>20I0747905</t>
  </si>
  <si>
    <t>Vert Sec</t>
  </si>
  <si>
    <t>19K1145467</t>
  </si>
  <si>
    <t>11K0025322</t>
  </si>
  <si>
    <t>Escritório</t>
  </si>
  <si>
    <t>A Fitch</t>
  </si>
  <si>
    <t>Participação Consolidada VGI</t>
  </si>
  <si>
    <t>QTD VGIP</t>
  </si>
  <si>
    <t>QTD VGHF</t>
  </si>
  <si>
    <t>QTD AZQUEST</t>
  </si>
  <si>
    <t>QTD OUTROS FUNDOS VGI</t>
  </si>
  <si>
    <t>Duration Médio:</t>
  </si>
  <si>
    <t>VALORA CRI CDI FUNDO DE INVESTIMENTO IMOBILIÁRIO – FII (B3: VGIR11)</t>
  </si>
  <si>
    <t>CNPJ:  29.852.732/0001-91</t>
  </si>
  <si>
    <t>Emissão (400/476)</t>
  </si>
  <si>
    <t>#</t>
  </si>
  <si>
    <t>QTD VALYOS</t>
  </si>
  <si>
    <t>Rating Independente</t>
  </si>
  <si>
    <t>CRI Tecnisa 1S 11E</t>
  </si>
  <si>
    <t>CRI HM Engenharia</t>
  </si>
  <si>
    <t>CRI You 73E 2S</t>
  </si>
  <si>
    <t>CRI You 73E 1S</t>
  </si>
  <si>
    <t>CRI Alpha Lake 52s</t>
  </si>
  <si>
    <t>22D0836679</t>
  </si>
  <si>
    <t>22D0847835</t>
  </si>
  <si>
    <t>22D0847833</t>
  </si>
  <si>
    <t>Razão de Garantia</t>
  </si>
  <si>
    <t>Total Integralizado</t>
  </si>
  <si>
    <t>QTD CARTEIRA VGIR</t>
  </si>
  <si>
    <t>CRI Helbor 7E1S</t>
  </si>
  <si>
    <t>22E1211649</t>
  </si>
  <si>
    <t>RB Sec</t>
  </si>
  <si>
    <t>CRI Westrock</t>
  </si>
  <si>
    <t>20I0717692</t>
  </si>
  <si>
    <t>Logística</t>
  </si>
  <si>
    <t>Nova Sec</t>
  </si>
  <si>
    <t>Opea Sec</t>
  </si>
  <si>
    <t>Total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</si>
</sst>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%"/>
    <numFmt numFmtId="166" formatCode="0.0"/>
    <numFmt numFmtId="167" formatCode="#,##0.00;\(#,##0.00\)"/>
    <numFmt numFmtId="168" formatCode="_-* #,##0.0000_-;\-* #,##0.0000_-;_-* &quot;-&quot;????_-;_-@_-"/>
    <numFmt numFmtId="169" formatCode="0.0000000"/>
    <numFmt numFmtId="170" formatCode="_(* #,##0_);_(* \(#,##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9"/>
      <name val="Calibri"/>
      <family val="2"/>
    </font>
    <font>
      <b/>
      <sz val="8"/>
      <color rgb="FF00435D"/>
      <name val="Calibri"/>
      <family val="2"/>
    </font>
    <font>
      <b/>
      <sz val="8"/>
      <name val="Calibri"/>
      <family val="2"/>
    </font>
    <font>
      <sz val="8"/>
      <color rgb="FF404040"/>
      <name val="Calibri"/>
      <family val="2"/>
    </font>
    <font>
      <sz val="8"/>
      <color theme="1" tint="0.249977111117893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6" fillId="0" borderId="0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2" xfId="3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4" fontId="8" fillId="0" borderId="3" xfId="0" applyNumberFormat="1" applyFont="1" applyBorder="1" applyAlignment="1">
      <alignment horizontal="center" vertical="center" wrapText="1" readingOrder="1"/>
    </xf>
    <xf numFmtId="10" fontId="8" fillId="0" borderId="3" xfId="0" applyNumberFormat="1" applyFont="1" applyBorder="1" applyAlignment="1">
      <alignment horizontal="center" vertical="center" wrapText="1" readingOrder="1"/>
    </xf>
    <xf numFmtId="14" fontId="8" fillId="0" borderId="3" xfId="0" applyNumberFormat="1" applyFont="1" applyBorder="1" applyAlignment="1">
      <alignment horizontal="center" vertical="center" wrapText="1" readingOrder="1"/>
    </xf>
    <xf numFmtId="165" fontId="8" fillId="0" borderId="3" xfId="2" applyNumberFormat="1" applyFont="1" applyFill="1" applyBorder="1" applyAlignment="1">
      <alignment horizontal="center" vertical="center" wrapText="1" readingOrder="1"/>
    </xf>
    <xf numFmtId="10" fontId="9" fillId="0" borderId="4" xfId="2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 readingOrder="1"/>
    </xf>
    <xf numFmtId="4" fontId="8" fillId="0" borderId="0" xfId="0" applyNumberFormat="1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165" fontId="8" fillId="0" borderId="0" xfId="2" applyNumberFormat="1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10" fillId="0" borderId="5" xfId="0" applyFont="1" applyBorder="1" applyAlignment="1">
      <alignment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4" fontId="6" fillId="0" borderId="5" xfId="0" applyNumberFormat="1" applyFont="1" applyBorder="1" applyAlignment="1">
      <alignment horizontal="center" vertical="center" wrapText="1" readingOrder="1"/>
    </xf>
    <xf numFmtId="4" fontId="10" fillId="0" borderId="5" xfId="0" applyNumberFormat="1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left" vertical="center" wrapText="1" readingOrder="1"/>
    </xf>
    <xf numFmtId="0" fontId="4" fillId="0" borderId="0" xfId="0" applyFont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 readingOrder="1"/>
    </xf>
    <xf numFmtId="0" fontId="10" fillId="0" borderId="3" xfId="0" applyFont="1" applyBorder="1" applyAlignment="1">
      <alignment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4" fontId="6" fillId="0" borderId="3" xfId="0" applyNumberFormat="1" applyFont="1" applyBorder="1" applyAlignment="1">
      <alignment horizontal="center" vertical="center" wrapText="1" readingOrder="1"/>
    </xf>
    <xf numFmtId="4" fontId="10" fillId="0" borderId="3" xfId="0" applyNumberFormat="1" applyFont="1" applyBorder="1" applyAlignment="1">
      <alignment horizontal="left" vertical="center" wrapText="1" readingOrder="1"/>
    </xf>
    <xf numFmtId="166" fontId="11" fillId="0" borderId="3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 applyBorder="1" applyAlignment="1">
      <alignment vertical="center" wrapText="1" readingOrder="1"/>
    </xf>
    <xf numFmtId="169" fontId="8" fillId="0" borderId="0" xfId="0" applyNumberFormat="1" applyFont="1" applyBorder="1" applyAlignment="1">
      <alignment vertical="center" wrapText="1" readingOrder="1"/>
    </xf>
    <xf numFmtId="0" fontId="8" fillId="0" borderId="0" xfId="0" applyFont="1" applyAlignment="1">
      <alignment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 wrapText="1" readingOrder="1"/>
    </xf>
    <xf numFmtId="10" fontId="6" fillId="0" borderId="3" xfId="0" applyNumberFormat="1" applyFont="1" applyBorder="1" applyAlignment="1">
      <alignment horizontal="center" vertical="center" wrapText="1" readingOrder="1"/>
    </xf>
    <xf numFmtId="10" fontId="8" fillId="0" borderId="3" xfId="2" applyNumberFormat="1" applyFont="1" applyBorder="1" applyAlignment="1">
      <alignment horizontal="center" vertical="center" wrapText="1" readingOrder="1"/>
    </xf>
    <xf numFmtId="168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70" fontId="4" fillId="0" borderId="0" xfId="1" applyNumberFormat="1" applyFont="1" applyAlignment="1">
      <alignment vertical="center"/>
    </xf>
    <xf numFmtId="0" fontId="6" fillId="0" borderId="0" xfId="0" applyFont="1" applyBorder="1" applyAlignment="1">
      <alignment horizontal="center" vertical="center" wrapText="1" readingOrder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 readingOrder="1"/>
    </xf>
    <xf numFmtId="3" fontId="8" fillId="3" borderId="3" xfId="0" applyNumberFormat="1" applyFont="1" applyFill="1" applyBorder="1" applyAlignment="1">
      <alignment horizontal="center" vertical="center" wrapText="1" readingOrder="1"/>
    </xf>
    <xf numFmtId="166" fontId="8" fillId="0" borderId="3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/>
    </xf>
  </cellXfs>
  <cellStyles count="7">
    <cellStyle name="Normal" xfId="0" builtinId="0"/>
    <cellStyle name="Normal 141" xfId="5" xr:uid="{2A6A5923-EDCD-4948-8F97-F47DCD11F211}"/>
    <cellStyle name="Normal 141 2" xfId="6" xr:uid="{FA72540D-DF13-4A10-B412-97475DF04A8B}"/>
    <cellStyle name="Normal_Novos modelos" xfId="3" xr:uid="{EACDACF8-B44F-4593-9163-E6DCEC856027}"/>
    <cellStyle name="Porcentagem" xfId="2" builtinId="5"/>
    <cellStyle name="Porcentagem 2" xfId="4" xr:uid="{6805A4FC-9996-44A6-99DB-FA8DB33DE217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64424</xdr:colOff>
      <xdr:row>0</xdr:row>
      <xdr:rowOff>62519</xdr:rowOff>
    </xdr:from>
    <xdr:to>
      <xdr:col>1</xdr:col>
      <xdr:colOff>1510932</xdr:colOff>
      <xdr:row>4</xdr:row>
      <xdr:rowOff>3365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007BE9D-D109-CBC7-5C21-985B3C7C4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24" y="62519"/>
          <a:ext cx="1903362" cy="525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MOBILIARIO/Documentos%20Compartilhados/General/_FII%20VGIR/Relatorio%20de%20Gestao/Suporte/2022/Mar22/2022%2003%20VALORA%20CRI%20CDI%20FII%20-%20Suporte%20Relatorio%20de%20Gestao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dade das Cotas (2)"/>
      <sheetName val="graficos"/>
      <sheetName val="Rentabilidade das Cotas (2.1)"/>
      <sheetName val="CETIP + TIR"/>
      <sheetName val="Secundário"/>
      <sheetName val="Database secundário"/>
      <sheetName val="tabelas"/>
      <sheetName val="rentabilidade mensal"/>
      <sheetName val="rentabilidade mensal2"/>
      <sheetName val="LTV e Rating"/>
      <sheetName val="Duration Médio"/>
      <sheetName val="Fluxo de Caixa"/>
      <sheetName val="Evolução 16A"/>
      <sheetName val="Tabela semestral"/>
      <sheetName val="Carteira BTG 03-22"/>
      <sheetName val="Balanço BTG 03-22"/>
      <sheetName val="Balanço BTG 02-22"/>
      <sheetName val="Balanço BTG 01-22"/>
      <sheetName val="Balanço BTG 12-21"/>
      <sheetName val="Balanço BTG 11-21"/>
      <sheetName val="alocação"/>
      <sheetName val="Balanço BTG 10-21"/>
      <sheetName val="Balanço BTG 09-21"/>
      <sheetName val="Balanço BTG 08-21"/>
      <sheetName val="Balanço BTG 07-21"/>
      <sheetName val="Balanço BTG 06-21"/>
      <sheetName val="Balanço BTG 05-21"/>
      <sheetName val="Balanço BTG 04-21"/>
      <sheetName val="Balanço BTG 04-20"/>
      <sheetName val="Balanço BTG 03-20"/>
      <sheetName val="Balanço BTG 02-20"/>
      <sheetName val="Balanço BTG 01-20"/>
      <sheetName val="Balanço BTG 12-19"/>
      <sheetName val="Balanço BTG 11-19"/>
      <sheetName val="Balanço BTG 10-19"/>
      <sheetName val="Balanço BTG 09-19"/>
      <sheetName val="Balanço BTG 08-19"/>
      <sheetName val="Balanço BTG 07-19"/>
      <sheetName val="Balanço BTG 06-19"/>
      <sheetName val="Balanço BTG 05-19"/>
      <sheetName val="Balanço BTG 04-19"/>
      <sheetName val="Balanço BTG 09-18"/>
      <sheetName val="Balanço BTG 10-18"/>
      <sheetName val="Balanço BTG 11-18"/>
      <sheetName val="Balanço BTG 12-18"/>
      <sheetName val="Balanço BTG 01-19"/>
      <sheetName val="Balanço BTG 02-19"/>
      <sheetName val="Balanço BTG 03-19"/>
      <sheetName val="Cadastro Ativos"/>
      <sheetName val="Sheet1"/>
      <sheetName val="Planilha1"/>
      <sheetName val="Feriados"/>
      <sheetName val="Rentabilidade das Cotas anti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3AF2B-B5BA-4FFC-9FC2-9B5F96D48D4F}">
  <sheetPr>
    <pageSetUpPr fitToPage="1"/>
  </sheetPr>
  <dimension ref="A1:AA56"/>
  <sheetViews>
    <sheetView showGridLines="0" tabSelected="1" topLeftCell="C1" zoomScale="110" zoomScaleNormal="110" workbookViewId="0">
      <selection activeCell="O14" sqref="O14"/>
    </sheetView>
  </sheetViews>
  <sheetFormatPr defaultColWidth="9.140625" defaultRowHeight="11.25" outlineLevelCol="1" x14ac:dyDescent="0.2"/>
  <cols>
    <col min="1" max="1" width="6.5703125" style="35" bestFit="1" customWidth="1"/>
    <col min="2" max="2" width="27.85546875" style="35" bestFit="1" customWidth="1"/>
    <col min="3" max="3" width="13.28515625" style="35" customWidth="1"/>
    <col min="4" max="4" width="13.140625" style="23" customWidth="1"/>
    <col min="5" max="5" width="12.85546875" style="23" customWidth="1"/>
    <col min="6" max="6" width="13" style="23" customWidth="1"/>
    <col min="7" max="7" width="15.140625" style="23" customWidth="1"/>
    <col min="8" max="8" width="8.5703125" style="23" customWidth="1"/>
    <col min="9" max="9" width="9" style="23" customWidth="1"/>
    <col min="10" max="10" width="6.85546875" style="35" customWidth="1"/>
    <col min="11" max="11" width="13.7109375" style="35" customWidth="1"/>
    <col min="12" max="12" width="10.85546875" style="35" customWidth="1"/>
    <col min="13" max="13" width="10.7109375" style="35" customWidth="1"/>
    <col min="14" max="15" width="7.5703125" style="35" customWidth="1"/>
    <col min="16" max="16" width="13" style="46" customWidth="1"/>
    <col min="17" max="17" width="11.5703125" style="35" customWidth="1"/>
    <col min="18" max="18" width="4.7109375" style="35" customWidth="1"/>
    <col min="19" max="19" width="14.28515625" style="35" customWidth="1" outlineLevel="1"/>
    <col min="20" max="20" width="8.7109375" style="35" customWidth="1" outlineLevel="1"/>
    <col min="21" max="21" width="7.85546875" style="35" customWidth="1" outlineLevel="1"/>
    <col min="22" max="22" width="10.140625" style="35" customWidth="1" outlineLevel="1"/>
    <col min="23" max="23" width="9.42578125" style="35" customWidth="1" outlineLevel="1"/>
    <col min="24" max="24" width="18.140625" style="35" customWidth="1" outlineLevel="1"/>
    <col min="25" max="26" width="13.42578125" style="35" customWidth="1" outlineLevel="1"/>
    <col min="27" max="16384" width="9.140625" style="35"/>
  </cols>
  <sheetData>
    <row r="1" spans="1:26" ht="13.5" customHeight="1" x14ac:dyDescent="0.2">
      <c r="B1" s="50" t="s">
        <v>125</v>
      </c>
      <c r="C1" s="50"/>
      <c r="D1" s="50"/>
      <c r="E1" s="50"/>
      <c r="F1" s="50"/>
      <c r="G1" s="50"/>
      <c r="H1" s="50"/>
      <c r="I1" s="50"/>
      <c r="J1" s="50"/>
      <c r="K1" s="50"/>
    </row>
    <row r="2" spans="1:26" ht="12" x14ac:dyDescent="0.2">
      <c r="B2" s="50" t="s">
        <v>126</v>
      </c>
      <c r="C2" s="50"/>
      <c r="D2" s="50"/>
      <c r="E2" s="50"/>
      <c r="F2" s="50"/>
      <c r="G2" s="50"/>
      <c r="H2" s="50"/>
      <c r="I2" s="50"/>
      <c r="J2" s="50"/>
      <c r="K2" s="50"/>
    </row>
    <row r="5" spans="1:26" ht="22.5" x14ac:dyDescent="0.2">
      <c r="A5" s="1" t="s">
        <v>128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130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139</v>
      </c>
      <c r="O5" s="45" t="s">
        <v>11</v>
      </c>
      <c r="P5" s="47" t="s">
        <v>119</v>
      </c>
      <c r="Q5" s="3" t="s">
        <v>127</v>
      </c>
      <c r="S5" s="4" t="s">
        <v>141</v>
      </c>
      <c r="T5" s="4" t="s">
        <v>120</v>
      </c>
      <c r="U5" s="4" t="s">
        <v>121</v>
      </c>
      <c r="V5" s="4" t="s">
        <v>122</v>
      </c>
      <c r="W5" s="4" t="s">
        <v>129</v>
      </c>
      <c r="X5" s="4" t="s">
        <v>123</v>
      </c>
      <c r="Y5" s="4" t="s">
        <v>150</v>
      </c>
      <c r="Z5" s="4" t="s">
        <v>140</v>
      </c>
    </row>
    <row r="6" spans="1:26" ht="12.75" customHeight="1" x14ac:dyDescent="0.2">
      <c r="A6" s="35">
        <v>1</v>
      </c>
      <c r="B6" s="5" t="s">
        <v>142</v>
      </c>
      <c r="C6" s="5" t="s">
        <v>62</v>
      </c>
      <c r="D6" s="38" t="s">
        <v>143</v>
      </c>
      <c r="E6" s="6" t="s">
        <v>55</v>
      </c>
      <c r="F6" s="6" t="s">
        <v>56</v>
      </c>
      <c r="G6" s="7">
        <v>85000000</v>
      </c>
      <c r="H6" s="8">
        <v>0.11644267034825226</v>
      </c>
      <c r="I6" s="8" t="s">
        <v>57</v>
      </c>
      <c r="J6" s="8">
        <v>0.03</v>
      </c>
      <c r="K6" s="9">
        <v>46545</v>
      </c>
      <c r="L6" s="49">
        <v>3.5326199512063305</v>
      </c>
      <c r="M6" s="9" t="s">
        <v>58</v>
      </c>
      <c r="N6" s="10">
        <v>1.4285714285714286</v>
      </c>
      <c r="O6" s="10">
        <v>0.7</v>
      </c>
      <c r="P6" s="10">
        <f>IFERROR(SUM(S6:X6)/Y6,"")</f>
        <v>1</v>
      </c>
      <c r="Q6" s="11" t="s">
        <v>59</v>
      </c>
      <c r="S6" s="12">
        <v>85000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85000</v>
      </c>
      <c r="Z6" s="12">
        <f>SUM(S6:X6)</f>
        <v>85000</v>
      </c>
    </row>
    <row r="7" spans="1:26" ht="12.75" customHeight="1" x14ac:dyDescent="0.2">
      <c r="A7" s="35">
        <f>A6+1</f>
        <v>2</v>
      </c>
      <c r="B7" s="5" t="s">
        <v>131</v>
      </c>
      <c r="C7" s="5" t="s">
        <v>66</v>
      </c>
      <c r="D7" s="38" t="s">
        <v>136</v>
      </c>
      <c r="E7" s="6" t="s">
        <v>55</v>
      </c>
      <c r="F7" s="6" t="s">
        <v>74</v>
      </c>
      <c r="G7" s="7">
        <v>60000000.037799999</v>
      </c>
      <c r="H7" s="8">
        <v>8.2194826179960809E-2</v>
      </c>
      <c r="I7" s="8" t="s">
        <v>57</v>
      </c>
      <c r="J7" s="8">
        <v>3.7499999999999999E-2</v>
      </c>
      <c r="K7" s="9">
        <v>46871</v>
      </c>
      <c r="L7" s="49">
        <v>3.7195501499092285</v>
      </c>
      <c r="M7" s="9" t="s">
        <v>58</v>
      </c>
      <c r="N7" s="10" t="s">
        <v>56</v>
      </c>
      <c r="O7" s="10" t="s">
        <v>56</v>
      </c>
      <c r="P7" s="10">
        <f t="shared" ref="P7:P48" si="0">IFERROR(SUM(S7:X7)/Y7,"")</f>
        <v>1</v>
      </c>
      <c r="Q7" s="11" t="s">
        <v>59</v>
      </c>
      <c r="S7" s="12">
        <v>60000</v>
      </c>
      <c r="T7" s="12">
        <v>0</v>
      </c>
      <c r="U7" s="12">
        <v>45000</v>
      </c>
      <c r="V7" s="12">
        <v>0</v>
      </c>
      <c r="W7" s="12">
        <v>0</v>
      </c>
      <c r="X7" s="12">
        <v>0</v>
      </c>
      <c r="Y7" s="12">
        <v>105000</v>
      </c>
      <c r="Z7" s="12">
        <f t="shared" ref="Z7:Z48" si="1">SUM(S7:X7)</f>
        <v>105000</v>
      </c>
    </row>
    <row r="8" spans="1:26" ht="12.75" customHeight="1" x14ac:dyDescent="0.2">
      <c r="A8" s="35">
        <f t="shared" ref="A8:A48" si="2">A7+1</f>
        <v>3</v>
      </c>
      <c r="B8" s="5" t="s">
        <v>37</v>
      </c>
      <c r="C8" s="5" t="s">
        <v>53</v>
      </c>
      <c r="D8" s="38" t="s">
        <v>61</v>
      </c>
      <c r="E8" s="6" t="s">
        <v>55</v>
      </c>
      <c r="F8" s="6" t="s">
        <v>56</v>
      </c>
      <c r="G8" s="7">
        <v>48157248.588600002</v>
      </c>
      <c r="H8" s="8">
        <v>6.5971277909190426E-2</v>
      </c>
      <c r="I8" s="8" t="s">
        <v>57</v>
      </c>
      <c r="J8" s="8">
        <v>0.04</v>
      </c>
      <c r="K8" s="9">
        <v>44531</v>
      </c>
      <c r="L8" s="49">
        <v>3.3176642247332215</v>
      </c>
      <c r="M8" s="9" t="s">
        <v>58</v>
      </c>
      <c r="N8" s="10">
        <v>1.4754444444444443</v>
      </c>
      <c r="O8" s="10">
        <v>0.67776187965961299</v>
      </c>
      <c r="P8" s="10">
        <f t="shared" si="0"/>
        <v>1</v>
      </c>
      <c r="Q8" s="11" t="s">
        <v>59</v>
      </c>
      <c r="S8" s="12">
        <v>48127</v>
      </c>
      <c r="T8" s="12">
        <v>11873</v>
      </c>
      <c r="U8" s="12">
        <v>25000</v>
      </c>
      <c r="V8" s="12">
        <v>0</v>
      </c>
      <c r="W8" s="12">
        <v>0</v>
      </c>
      <c r="X8" s="12">
        <v>5000</v>
      </c>
      <c r="Y8" s="12">
        <v>90000</v>
      </c>
      <c r="Z8" s="12">
        <f t="shared" si="1"/>
        <v>90000</v>
      </c>
    </row>
    <row r="9" spans="1:26" ht="12.75" customHeight="1" x14ac:dyDescent="0.2">
      <c r="A9" s="35">
        <f t="shared" si="2"/>
        <v>4</v>
      </c>
      <c r="B9" s="5" t="s">
        <v>38</v>
      </c>
      <c r="C9" s="5" t="s">
        <v>144</v>
      </c>
      <c r="D9" s="38" t="s">
        <v>64</v>
      </c>
      <c r="E9" s="6" t="s">
        <v>55</v>
      </c>
      <c r="F9" s="6" t="s">
        <v>56</v>
      </c>
      <c r="G9" s="7">
        <v>39854168.820900001</v>
      </c>
      <c r="H9" s="8">
        <v>5.4596774611948853E-2</v>
      </c>
      <c r="I9" s="8" t="s">
        <v>57</v>
      </c>
      <c r="J9" s="8">
        <v>4.7500000000000001E-2</v>
      </c>
      <c r="K9" s="9">
        <v>45835</v>
      </c>
      <c r="L9" s="49">
        <v>1.7436067205376451</v>
      </c>
      <c r="M9" s="9" t="s">
        <v>58</v>
      </c>
      <c r="N9" s="10">
        <v>1.39</v>
      </c>
      <c r="O9" s="10">
        <v>0.71942446043165476</v>
      </c>
      <c r="P9" s="10">
        <f t="shared" si="0"/>
        <v>1</v>
      </c>
      <c r="Q9" s="11" t="s">
        <v>59</v>
      </c>
      <c r="S9" s="12">
        <v>39828</v>
      </c>
      <c r="T9" s="12">
        <v>0</v>
      </c>
      <c r="U9" s="12">
        <v>7672</v>
      </c>
      <c r="V9" s="12">
        <v>0</v>
      </c>
      <c r="W9" s="12">
        <v>0</v>
      </c>
      <c r="X9" s="12">
        <v>2500</v>
      </c>
      <c r="Y9" s="12">
        <v>50000</v>
      </c>
      <c r="Z9" s="12">
        <f t="shared" si="1"/>
        <v>50000</v>
      </c>
    </row>
    <row r="10" spans="1:26" ht="12.75" customHeight="1" x14ac:dyDescent="0.2">
      <c r="A10" s="35">
        <f t="shared" si="2"/>
        <v>5</v>
      </c>
      <c r="B10" s="5" t="s">
        <v>39</v>
      </c>
      <c r="C10" s="5" t="s">
        <v>144</v>
      </c>
      <c r="D10" s="38" t="s">
        <v>65</v>
      </c>
      <c r="E10" s="6" t="s">
        <v>55</v>
      </c>
      <c r="F10" s="6" t="s">
        <v>56</v>
      </c>
      <c r="G10" s="7">
        <v>39854168.820900001</v>
      </c>
      <c r="H10" s="8">
        <v>5.4596774611948853E-2</v>
      </c>
      <c r="I10" s="8" t="s">
        <v>57</v>
      </c>
      <c r="J10" s="8">
        <v>4.7500000000000001E-2</v>
      </c>
      <c r="K10" s="9">
        <v>45835</v>
      </c>
      <c r="L10" s="49">
        <v>1.7436067205376451</v>
      </c>
      <c r="M10" s="9" t="s">
        <v>58</v>
      </c>
      <c r="N10" s="10">
        <v>1.39</v>
      </c>
      <c r="O10" s="10">
        <v>0.71942446043165476</v>
      </c>
      <c r="P10" s="10">
        <f t="shared" si="0"/>
        <v>1</v>
      </c>
      <c r="Q10" s="11" t="s">
        <v>59</v>
      </c>
      <c r="S10" s="12">
        <v>39828</v>
      </c>
      <c r="T10" s="12">
        <v>0</v>
      </c>
      <c r="U10" s="12">
        <v>7672</v>
      </c>
      <c r="V10" s="12">
        <v>0</v>
      </c>
      <c r="W10" s="12">
        <v>0</v>
      </c>
      <c r="X10" s="12">
        <v>2500</v>
      </c>
      <c r="Y10" s="12">
        <v>50000</v>
      </c>
      <c r="Z10" s="12">
        <f t="shared" si="1"/>
        <v>50000</v>
      </c>
    </row>
    <row r="11" spans="1:26" ht="12.75" customHeight="1" x14ac:dyDescent="0.2">
      <c r="A11" s="35">
        <f t="shared" si="2"/>
        <v>6</v>
      </c>
      <c r="B11" s="5" t="s">
        <v>23</v>
      </c>
      <c r="C11" s="5" t="s">
        <v>53</v>
      </c>
      <c r="D11" s="38" t="s">
        <v>54</v>
      </c>
      <c r="E11" s="6" t="s">
        <v>55</v>
      </c>
      <c r="F11" s="6" t="s">
        <v>56</v>
      </c>
      <c r="G11" s="7">
        <v>32836178.039500002</v>
      </c>
      <c r="H11" s="8">
        <v>4.4982732411176694E-2</v>
      </c>
      <c r="I11" s="8" t="s">
        <v>57</v>
      </c>
      <c r="J11" s="8">
        <v>3.5000000000000003E-2</v>
      </c>
      <c r="K11" s="9">
        <v>45960</v>
      </c>
      <c r="L11" s="49">
        <v>2.7</v>
      </c>
      <c r="M11" s="9" t="s">
        <v>58</v>
      </c>
      <c r="N11" s="10">
        <v>2.23</v>
      </c>
      <c r="O11" s="10">
        <v>0.44843049327354262</v>
      </c>
      <c r="P11" s="10">
        <f t="shared" si="0"/>
        <v>0.93333333333333335</v>
      </c>
      <c r="Q11" s="11" t="s">
        <v>59</v>
      </c>
      <c r="S11" s="12">
        <v>31833</v>
      </c>
      <c r="T11" s="12">
        <v>0</v>
      </c>
      <c r="U11" s="12">
        <v>0</v>
      </c>
      <c r="V11" s="12">
        <v>2000</v>
      </c>
      <c r="W11" s="12">
        <v>0</v>
      </c>
      <c r="X11" s="12">
        <v>1167</v>
      </c>
      <c r="Y11" s="12">
        <v>37500</v>
      </c>
      <c r="Z11" s="12">
        <f t="shared" si="1"/>
        <v>35000</v>
      </c>
    </row>
    <row r="12" spans="1:26" ht="12.75" customHeight="1" x14ac:dyDescent="0.2">
      <c r="A12" s="35">
        <f t="shared" si="2"/>
        <v>7</v>
      </c>
      <c r="B12" s="5" t="s">
        <v>24</v>
      </c>
      <c r="C12" s="5" t="s">
        <v>53</v>
      </c>
      <c r="D12" s="38" t="s">
        <v>60</v>
      </c>
      <c r="E12" s="6" t="s">
        <v>55</v>
      </c>
      <c r="F12" s="6" t="s">
        <v>56</v>
      </c>
      <c r="G12" s="7">
        <v>32836178.039500002</v>
      </c>
      <c r="H12" s="8">
        <v>4.4982732411176694E-2</v>
      </c>
      <c r="I12" s="8" t="s">
        <v>57</v>
      </c>
      <c r="J12" s="8">
        <v>3.5000000000000003E-2</v>
      </c>
      <c r="K12" s="9">
        <v>45960</v>
      </c>
      <c r="L12" s="49">
        <v>2.7</v>
      </c>
      <c r="M12" s="9" t="s">
        <v>58</v>
      </c>
      <c r="N12" s="10">
        <v>2.23</v>
      </c>
      <c r="O12" s="10">
        <v>0.44843049327354262</v>
      </c>
      <c r="P12" s="10">
        <f t="shared" si="0"/>
        <v>0.93333333333333335</v>
      </c>
      <c r="Q12" s="11" t="s">
        <v>59</v>
      </c>
      <c r="S12" s="12">
        <v>31833</v>
      </c>
      <c r="T12" s="12">
        <v>0</v>
      </c>
      <c r="U12" s="12">
        <v>0</v>
      </c>
      <c r="V12" s="12">
        <v>2000</v>
      </c>
      <c r="W12" s="12">
        <v>0</v>
      </c>
      <c r="X12" s="12">
        <v>1167</v>
      </c>
      <c r="Y12" s="12">
        <v>37500</v>
      </c>
      <c r="Z12" s="12">
        <f t="shared" si="1"/>
        <v>35000</v>
      </c>
    </row>
    <row r="13" spans="1:26" ht="12.75" customHeight="1" x14ac:dyDescent="0.2">
      <c r="A13" s="35">
        <f t="shared" si="2"/>
        <v>8</v>
      </c>
      <c r="B13" s="5" t="s">
        <v>40</v>
      </c>
      <c r="C13" s="5" t="s">
        <v>53</v>
      </c>
      <c r="D13" s="38" t="s">
        <v>72</v>
      </c>
      <c r="E13" s="6" t="s">
        <v>55</v>
      </c>
      <c r="F13" s="6" t="s">
        <v>56</v>
      </c>
      <c r="G13" s="7">
        <v>27592442.107299998</v>
      </c>
      <c r="H13" s="8">
        <v>3.7799266357689043E-2</v>
      </c>
      <c r="I13" s="8" t="s">
        <v>57</v>
      </c>
      <c r="J13" s="8">
        <v>0.04</v>
      </c>
      <c r="K13" s="9">
        <v>46145</v>
      </c>
      <c r="L13" s="49">
        <v>2.9218167441469722</v>
      </c>
      <c r="M13" s="9" t="s">
        <v>58</v>
      </c>
      <c r="N13" s="10">
        <v>1.1363636363636365</v>
      </c>
      <c r="O13" s="10">
        <v>0.5</v>
      </c>
      <c r="P13" s="10">
        <f>IFERROR(SUM(S13:X13)/Z13,"")</f>
        <v>1</v>
      </c>
      <c r="Q13" s="11" t="s">
        <v>71</v>
      </c>
      <c r="S13" s="12">
        <v>27286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70000</v>
      </c>
      <c r="Z13" s="48">
        <f t="shared" si="1"/>
        <v>27286</v>
      </c>
    </row>
    <row r="14" spans="1:26" ht="12.75" customHeight="1" x14ac:dyDescent="0.2">
      <c r="A14" s="35">
        <f t="shared" si="2"/>
        <v>9</v>
      </c>
      <c r="B14" s="5" t="s">
        <v>25</v>
      </c>
      <c r="C14" s="5" t="s">
        <v>66</v>
      </c>
      <c r="D14" s="38" t="s">
        <v>67</v>
      </c>
      <c r="E14" s="6" t="s">
        <v>55</v>
      </c>
      <c r="F14" s="6" t="s">
        <v>68</v>
      </c>
      <c r="G14" s="7">
        <v>25248585.5966</v>
      </c>
      <c r="H14" s="8">
        <v>3.4588385051582633E-2</v>
      </c>
      <c r="I14" s="8" t="s">
        <v>69</v>
      </c>
      <c r="J14" s="8">
        <v>1.04</v>
      </c>
      <c r="K14" s="9">
        <v>45842</v>
      </c>
      <c r="L14" s="49">
        <v>1.8</v>
      </c>
      <c r="M14" s="9" t="s">
        <v>70</v>
      </c>
      <c r="N14" s="10" t="s">
        <v>56</v>
      </c>
      <c r="O14" s="10" t="s">
        <v>56</v>
      </c>
      <c r="P14" s="10">
        <f t="shared" si="0"/>
        <v>9.7568000000000002E-2</v>
      </c>
      <c r="Q14" s="11" t="s">
        <v>71</v>
      </c>
      <c r="S14" s="12">
        <v>24392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250000</v>
      </c>
      <c r="Z14" s="12">
        <f t="shared" si="1"/>
        <v>24392</v>
      </c>
    </row>
    <row r="15" spans="1:26" ht="12.75" customHeight="1" x14ac:dyDescent="0.2">
      <c r="A15" s="35">
        <f t="shared" si="2"/>
        <v>10</v>
      </c>
      <c r="B15" s="5" t="s">
        <v>31</v>
      </c>
      <c r="C15" s="5" t="s">
        <v>62</v>
      </c>
      <c r="D15" s="38" t="s">
        <v>63</v>
      </c>
      <c r="E15" s="6" t="s">
        <v>55</v>
      </c>
      <c r="F15" s="6" t="s">
        <v>56</v>
      </c>
      <c r="G15" s="7">
        <v>24397990.7401</v>
      </c>
      <c r="H15" s="8">
        <v>3.3423143445990303E-2</v>
      </c>
      <c r="I15" s="8" t="s">
        <v>57</v>
      </c>
      <c r="J15" s="8">
        <v>5.7000000000000002E-2</v>
      </c>
      <c r="K15" s="9">
        <v>46196</v>
      </c>
      <c r="L15" s="49">
        <v>1.6</v>
      </c>
      <c r="M15" s="9" t="s">
        <v>58</v>
      </c>
      <c r="N15" s="10">
        <v>3.3706782865960738</v>
      </c>
      <c r="O15" s="10">
        <v>0.29667619243777305</v>
      </c>
      <c r="P15" s="10">
        <f t="shared" si="0"/>
        <v>1</v>
      </c>
      <c r="Q15" s="11" t="s">
        <v>59</v>
      </c>
      <c r="S15" s="12">
        <v>39943</v>
      </c>
      <c r="T15" s="12">
        <v>0</v>
      </c>
      <c r="U15" s="12">
        <v>0</v>
      </c>
      <c r="V15" s="12">
        <v>10057</v>
      </c>
      <c r="W15" s="12">
        <v>0</v>
      </c>
      <c r="X15" s="12">
        <v>0</v>
      </c>
      <c r="Y15" s="12">
        <v>50000</v>
      </c>
      <c r="Z15" s="12">
        <f t="shared" si="1"/>
        <v>50000</v>
      </c>
    </row>
    <row r="16" spans="1:26" ht="12.75" customHeight="1" x14ac:dyDescent="0.2">
      <c r="A16" s="35">
        <f t="shared" si="2"/>
        <v>11</v>
      </c>
      <c r="B16" s="5" t="s">
        <v>41</v>
      </c>
      <c r="C16" s="5" t="s">
        <v>66</v>
      </c>
      <c r="D16" s="38" t="s">
        <v>73</v>
      </c>
      <c r="E16" s="6" t="s">
        <v>55</v>
      </c>
      <c r="F16" s="6" t="s">
        <v>74</v>
      </c>
      <c r="G16" s="7">
        <v>23682774.285</v>
      </c>
      <c r="H16" s="8">
        <v>3.244335857647436E-2</v>
      </c>
      <c r="I16" s="8" t="s">
        <v>75</v>
      </c>
      <c r="J16" s="8">
        <v>7.0000000000000007E-2</v>
      </c>
      <c r="K16" s="9">
        <v>46933</v>
      </c>
      <c r="L16" s="49">
        <v>4.3670171550540218</v>
      </c>
      <c r="M16" s="9" t="s">
        <v>58</v>
      </c>
      <c r="N16" s="10" t="s">
        <v>56</v>
      </c>
      <c r="O16" s="10" t="s">
        <v>56</v>
      </c>
      <c r="P16" s="10">
        <f t="shared" si="0"/>
        <v>1</v>
      </c>
      <c r="Q16" s="11" t="s">
        <v>59</v>
      </c>
      <c r="S16" s="12">
        <v>22500</v>
      </c>
      <c r="T16" s="12">
        <v>68300</v>
      </c>
      <c r="U16" s="12">
        <v>6500</v>
      </c>
      <c r="V16" s="12">
        <v>0</v>
      </c>
      <c r="W16" s="12">
        <v>0</v>
      </c>
      <c r="X16" s="12">
        <v>2700</v>
      </c>
      <c r="Y16" s="12">
        <v>100000</v>
      </c>
      <c r="Z16" s="12">
        <f t="shared" si="1"/>
        <v>100000</v>
      </c>
    </row>
    <row r="17" spans="1:27" ht="12.75" customHeight="1" x14ac:dyDescent="0.2">
      <c r="A17" s="35">
        <f t="shared" si="2"/>
        <v>12</v>
      </c>
      <c r="B17" s="5" t="s">
        <v>132</v>
      </c>
      <c r="C17" s="5" t="s">
        <v>66</v>
      </c>
      <c r="D17" s="38" t="s">
        <v>76</v>
      </c>
      <c r="E17" s="6" t="s">
        <v>55</v>
      </c>
      <c r="F17" s="6" t="s">
        <v>77</v>
      </c>
      <c r="G17" s="7">
        <v>21938297.587400001</v>
      </c>
      <c r="H17" s="8">
        <v>3.005357592907619E-2</v>
      </c>
      <c r="I17" s="8" t="s">
        <v>57</v>
      </c>
      <c r="J17" s="8">
        <v>2.5000000000000001E-2</v>
      </c>
      <c r="K17" s="9">
        <v>45275</v>
      </c>
      <c r="L17" s="49">
        <v>0.9</v>
      </c>
      <c r="M17" s="9" t="s">
        <v>58</v>
      </c>
      <c r="N17" s="10" t="s">
        <v>56</v>
      </c>
      <c r="O17" s="10" t="s">
        <v>56</v>
      </c>
      <c r="P17" s="10">
        <f t="shared" si="0"/>
        <v>0.27500000000000002</v>
      </c>
      <c r="Q17" s="11" t="s">
        <v>59</v>
      </c>
      <c r="S17" s="12">
        <v>43400</v>
      </c>
      <c r="T17" s="12">
        <v>0</v>
      </c>
      <c r="U17" s="12">
        <v>0</v>
      </c>
      <c r="V17" s="12">
        <v>0</v>
      </c>
      <c r="W17" s="12">
        <v>0</v>
      </c>
      <c r="X17" s="12">
        <v>600</v>
      </c>
      <c r="Y17" s="12">
        <v>160000</v>
      </c>
      <c r="Z17" s="12">
        <f t="shared" si="1"/>
        <v>44000</v>
      </c>
    </row>
    <row r="18" spans="1:27" ht="12.75" customHeight="1" x14ac:dyDescent="0.2">
      <c r="A18" s="35">
        <f t="shared" si="2"/>
        <v>13</v>
      </c>
      <c r="B18" s="5" t="s">
        <v>133</v>
      </c>
      <c r="C18" s="5" t="s">
        <v>114</v>
      </c>
      <c r="D18" s="38" t="s">
        <v>137</v>
      </c>
      <c r="E18" s="6" t="s">
        <v>55</v>
      </c>
      <c r="F18" s="6" t="s">
        <v>56</v>
      </c>
      <c r="G18" s="7">
        <v>21211153.026000001</v>
      </c>
      <c r="H18" s="8">
        <v>2.9057450582504137E-2</v>
      </c>
      <c r="I18" s="8" t="s">
        <v>57</v>
      </c>
      <c r="J18" s="8">
        <v>4.4999999999999998E-2</v>
      </c>
      <c r="K18" s="9">
        <v>46503</v>
      </c>
      <c r="L18" s="49">
        <v>3.8</v>
      </c>
      <c r="M18" s="9" t="s">
        <v>58</v>
      </c>
      <c r="N18" s="10">
        <v>2.351</v>
      </c>
      <c r="O18" s="10">
        <v>0.42535091450446622</v>
      </c>
      <c r="P18" s="10">
        <f t="shared" si="0"/>
        <v>0.41975308641975306</v>
      </c>
      <c r="Q18" s="11" t="s">
        <v>59</v>
      </c>
      <c r="S18" s="12">
        <v>21170</v>
      </c>
      <c r="T18" s="12">
        <v>0</v>
      </c>
      <c r="U18" s="12">
        <v>12830</v>
      </c>
      <c r="V18" s="12">
        <v>0</v>
      </c>
      <c r="W18" s="12">
        <v>0</v>
      </c>
      <c r="X18" s="12">
        <v>0</v>
      </c>
      <c r="Y18" s="12">
        <v>81000</v>
      </c>
      <c r="Z18" s="12">
        <f t="shared" si="1"/>
        <v>34000</v>
      </c>
    </row>
    <row r="19" spans="1:27" ht="12.75" customHeight="1" x14ac:dyDescent="0.2">
      <c r="A19" s="35">
        <f t="shared" si="2"/>
        <v>14</v>
      </c>
      <c r="B19" s="5" t="s">
        <v>145</v>
      </c>
      <c r="C19" s="5" t="s">
        <v>114</v>
      </c>
      <c r="D19" s="38" t="s">
        <v>146</v>
      </c>
      <c r="E19" s="6" t="s">
        <v>147</v>
      </c>
      <c r="F19" s="6" t="s">
        <v>56</v>
      </c>
      <c r="G19" s="7">
        <v>21167238.591200002</v>
      </c>
      <c r="H19" s="8">
        <v>2.8997291593622417E-2</v>
      </c>
      <c r="I19" s="8" t="s">
        <v>57</v>
      </c>
      <c r="J19" s="8">
        <v>4.3999999999999997E-2</v>
      </c>
      <c r="K19" s="9">
        <v>46188</v>
      </c>
      <c r="L19" s="49">
        <v>2.7729480145711864</v>
      </c>
      <c r="M19" s="9" t="s">
        <v>58</v>
      </c>
      <c r="N19" s="10">
        <v>1.6910000000000001</v>
      </c>
      <c r="O19" s="10">
        <v>0.59136605558840916</v>
      </c>
      <c r="P19" s="10">
        <f t="shared" si="0"/>
        <v>1</v>
      </c>
      <c r="Q19" s="11" t="s">
        <v>59</v>
      </c>
      <c r="S19" s="12">
        <v>22000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22000</v>
      </c>
      <c r="Z19" s="12">
        <f t="shared" si="1"/>
        <v>22000</v>
      </c>
      <c r="AA19" s="44"/>
    </row>
    <row r="20" spans="1:27" ht="12.75" customHeight="1" x14ac:dyDescent="0.2">
      <c r="A20" s="35">
        <f t="shared" si="2"/>
        <v>15</v>
      </c>
      <c r="B20" s="5" t="s">
        <v>44</v>
      </c>
      <c r="C20" s="5" t="s">
        <v>62</v>
      </c>
      <c r="D20" s="38" t="s">
        <v>83</v>
      </c>
      <c r="E20" s="6" t="s">
        <v>55</v>
      </c>
      <c r="F20" s="6" t="s">
        <v>56</v>
      </c>
      <c r="G20" s="7">
        <v>18229714.809099998</v>
      </c>
      <c r="H20" s="8">
        <v>2.4973137318337453E-2</v>
      </c>
      <c r="I20" s="8" t="s">
        <v>57</v>
      </c>
      <c r="J20" s="8">
        <v>4.4999999999999998E-2</v>
      </c>
      <c r="K20" s="9">
        <v>46717</v>
      </c>
      <c r="L20" s="49">
        <v>2.1639962318557964</v>
      </c>
      <c r="M20" s="9" t="s">
        <v>58</v>
      </c>
      <c r="N20" s="10">
        <v>1.3318237211254265</v>
      </c>
      <c r="O20" s="10">
        <v>0.7142857142857143</v>
      </c>
      <c r="P20" s="10">
        <f t="shared" si="0"/>
        <v>0.67061176470588235</v>
      </c>
      <c r="Q20" s="11" t="s">
        <v>59</v>
      </c>
      <c r="S20" s="12">
        <v>23053</v>
      </c>
      <c r="T20" s="12">
        <v>0</v>
      </c>
      <c r="U20" s="12">
        <v>0</v>
      </c>
      <c r="V20" s="12">
        <v>2948</v>
      </c>
      <c r="W20" s="12">
        <v>0</v>
      </c>
      <c r="X20" s="12">
        <v>2500</v>
      </c>
      <c r="Y20" s="12">
        <v>42500</v>
      </c>
      <c r="Z20" s="12">
        <f t="shared" si="1"/>
        <v>28501</v>
      </c>
    </row>
    <row r="21" spans="1:27" ht="12.75" customHeight="1" x14ac:dyDescent="0.2">
      <c r="A21" s="35">
        <f t="shared" si="2"/>
        <v>16</v>
      </c>
      <c r="B21" s="5" t="s">
        <v>45</v>
      </c>
      <c r="C21" s="5" t="s">
        <v>62</v>
      </c>
      <c r="D21" s="38" t="s">
        <v>84</v>
      </c>
      <c r="E21" s="6" t="s">
        <v>55</v>
      </c>
      <c r="F21" s="6" t="s">
        <v>56</v>
      </c>
      <c r="G21" s="7">
        <v>18229714.809099998</v>
      </c>
      <c r="H21" s="8">
        <v>2.4973137318337453E-2</v>
      </c>
      <c r="I21" s="8" t="s">
        <v>57</v>
      </c>
      <c r="J21" s="8">
        <v>4.4999999999999998E-2</v>
      </c>
      <c r="K21" s="9">
        <v>46717</v>
      </c>
      <c r="L21" s="49">
        <v>2.1639962318557964</v>
      </c>
      <c r="M21" s="9" t="s">
        <v>58</v>
      </c>
      <c r="N21" s="10">
        <v>1.3318237211254265</v>
      </c>
      <c r="O21" s="10">
        <v>0.7142857142857143</v>
      </c>
      <c r="P21" s="10">
        <f t="shared" si="0"/>
        <v>0.67061176470588235</v>
      </c>
      <c r="Q21" s="11" t="s">
        <v>59</v>
      </c>
      <c r="S21" s="12">
        <v>23053</v>
      </c>
      <c r="T21" s="12">
        <v>0</v>
      </c>
      <c r="U21" s="12">
        <v>0</v>
      </c>
      <c r="V21" s="12">
        <v>2948</v>
      </c>
      <c r="W21" s="12">
        <v>0</v>
      </c>
      <c r="X21" s="12">
        <v>2500</v>
      </c>
      <c r="Y21" s="12">
        <v>42500</v>
      </c>
      <c r="Z21" s="12">
        <f t="shared" si="1"/>
        <v>28501</v>
      </c>
    </row>
    <row r="22" spans="1:27" ht="12.75" customHeight="1" x14ac:dyDescent="0.2">
      <c r="A22" s="35">
        <f t="shared" si="2"/>
        <v>17</v>
      </c>
      <c r="B22" s="5" t="s">
        <v>42</v>
      </c>
      <c r="C22" s="5" t="s">
        <v>144</v>
      </c>
      <c r="D22" s="38" t="s">
        <v>78</v>
      </c>
      <c r="E22" s="6" t="s">
        <v>55</v>
      </c>
      <c r="F22" s="6" t="s">
        <v>56</v>
      </c>
      <c r="G22" s="7">
        <v>17443725.070500001</v>
      </c>
      <c r="H22" s="8">
        <v>2.3896399153291472E-2</v>
      </c>
      <c r="I22" s="8" t="s">
        <v>57</v>
      </c>
      <c r="J22" s="8">
        <v>5.5E-2</v>
      </c>
      <c r="K22" s="9">
        <v>46659</v>
      </c>
      <c r="L22" s="49">
        <v>2.9</v>
      </c>
      <c r="M22" s="9" t="s">
        <v>58</v>
      </c>
      <c r="N22" s="10">
        <v>1.71</v>
      </c>
      <c r="O22" s="10">
        <v>0.58479532163742687</v>
      </c>
      <c r="P22" s="10">
        <f>IFERROR(SUM(S22:X22)/Z22,"")</f>
        <v>1</v>
      </c>
      <c r="Q22" s="11" t="s">
        <v>59</v>
      </c>
      <c r="S22" s="12">
        <v>26000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36000</v>
      </c>
      <c r="Z22" s="48">
        <f t="shared" si="1"/>
        <v>26000</v>
      </c>
    </row>
    <row r="23" spans="1:27" ht="12.75" customHeight="1" x14ac:dyDescent="0.2">
      <c r="A23" s="35">
        <f t="shared" si="2"/>
        <v>18</v>
      </c>
      <c r="B23" s="5" t="s">
        <v>20</v>
      </c>
      <c r="C23" s="5" t="s">
        <v>53</v>
      </c>
      <c r="D23" s="38" t="s">
        <v>79</v>
      </c>
      <c r="E23" s="6" t="s">
        <v>55</v>
      </c>
      <c r="F23" s="6" t="s">
        <v>56</v>
      </c>
      <c r="G23" s="7">
        <v>15751719.9421</v>
      </c>
      <c r="H23" s="8">
        <v>2.1578498031011077E-2</v>
      </c>
      <c r="I23" s="8" t="s">
        <v>57</v>
      </c>
      <c r="J23" s="8">
        <v>4.7500000000000001E-2</v>
      </c>
      <c r="K23" s="9">
        <v>46237</v>
      </c>
      <c r="L23" s="49">
        <v>3.0870057854646982</v>
      </c>
      <c r="M23" s="9" t="s">
        <v>58</v>
      </c>
      <c r="N23" s="10">
        <v>1.4481318681318682</v>
      </c>
      <c r="O23" s="10">
        <v>0.69054484747306111</v>
      </c>
      <c r="P23" s="10">
        <f>IFERROR(SUM(S23:X23)/Z23,"")</f>
        <v>1</v>
      </c>
      <c r="Q23" s="11" t="s">
        <v>59</v>
      </c>
      <c r="S23" s="12">
        <v>15550</v>
      </c>
      <c r="T23" s="12">
        <v>0</v>
      </c>
      <c r="U23" s="12">
        <v>0</v>
      </c>
      <c r="V23" s="12">
        <v>2450</v>
      </c>
      <c r="W23" s="12">
        <v>0</v>
      </c>
      <c r="X23" s="12">
        <v>0</v>
      </c>
      <c r="Y23" s="12">
        <v>56000</v>
      </c>
      <c r="Z23" s="48">
        <f t="shared" si="1"/>
        <v>18000</v>
      </c>
    </row>
    <row r="24" spans="1:27" ht="12.75" customHeight="1" x14ac:dyDescent="0.2">
      <c r="A24" s="35">
        <f t="shared" si="2"/>
        <v>19</v>
      </c>
      <c r="B24" s="5" t="s">
        <v>17</v>
      </c>
      <c r="C24" s="5" t="s">
        <v>53</v>
      </c>
      <c r="D24" s="38" t="s">
        <v>80</v>
      </c>
      <c r="E24" s="6" t="s">
        <v>55</v>
      </c>
      <c r="F24" s="6" t="s">
        <v>56</v>
      </c>
      <c r="G24" s="7">
        <v>15014619.835000001</v>
      </c>
      <c r="H24" s="8">
        <v>2.0568734445308646E-2</v>
      </c>
      <c r="I24" s="8" t="s">
        <v>57</v>
      </c>
      <c r="J24" s="8">
        <v>0.05</v>
      </c>
      <c r="K24" s="9">
        <v>45776</v>
      </c>
      <c r="L24" s="49">
        <v>2.3350742739000001</v>
      </c>
      <c r="M24" s="9" t="s">
        <v>58</v>
      </c>
      <c r="N24" s="10">
        <v>1.21</v>
      </c>
      <c r="O24" s="10">
        <v>0.5</v>
      </c>
      <c r="P24" s="10">
        <f t="shared" si="0"/>
        <v>1</v>
      </c>
      <c r="Q24" s="11" t="s">
        <v>59</v>
      </c>
      <c r="S24" s="12">
        <v>15000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15000</v>
      </c>
      <c r="Z24" s="12">
        <f t="shared" si="1"/>
        <v>15000</v>
      </c>
    </row>
    <row r="25" spans="1:27" ht="12.75" customHeight="1" x14ac:dyDescent="0.2">
      <c r="A25" s="35">
        <f t="shared" si="2"/>
        <v>20</v>
      </c>
      <c r="B25" s="5" t="s">
        <v>43</v>
      </c>
      <c r="C25" s="5" t="s">
        <v>81</v>
      </c>
      <c r="D25" s="38" t="s">
        <v>82</v>
      </c>
      <c r="E25" s="6" t="s">
        <v>55</v>
      </c>
      <c r="F25" s="6" t="s">
        <v>56</v>
      </c>
      <c r="G25" s="7">
        <v>15008852.228599999</v>
      </c>
      <c r="H25" s="8">
        <v>2.0560833321888249E-2</v>
      </c>
      <c r="I25" s="8" t="s">
        <v>57</v>
      </c>
      <c r="J25" s="8">
        <v>0.03</v>
      </c>
      <c r="K25" s="9">
        <v>46051</v>
      </c>
      <c r="L25" s="49">
        <v>2.0362008682238639</v>
      </c>
      <c r="M25" s="9" t="s">
        <v>58</v>
      </c>
      <c r="N25" s="10">
        <v>1</v>
      </c>
      <c r="O25" s="10">
        <v>1</v>
      </c>
      <c r="P25" s="10">
        <f t="shared" si="0"/>
        <v>1</v>
      </c>
      <c r="Q25" s="11" t="s">
        <v>59</v>
      </c>
      <c r="S25" s="12">
        <v>15000</v>
      </c>
      <c r="T25" s="12">
        <v>20000</v>
      </c>
      <c r="U25" s="12">
        <v>10000</v>
      </c>
      <c r="V25" s="12">
        <v>0</v>
      </c>
      <c r="W25" s="12">
        <v>0</v>
      </c>
      <c r="X25" s="12">
        <v>5000</v>
      </c>
      <c r="Y25" s="12">
        <v>50000</v>
      </c>
      <c r="Z25" s="12">
        <f t="shared" si="1"/>
        <v>50000</v>
      </c>
    </row>
    <row r="26" spans="1:27" ht="12.75" customHeight="1" x14ac:dyDescent="0.2">
      <c r="A26" s="35">
        <f t="shared" si="2"/>
        <v>21</v>
      </c>
      <c r="B26" s="5" t="s">
        <v>134</v>
      </c>
      <c r="C26" s="5" t="s">
        <v>114</v>
      </c>
      <c r="D26" s="38" t="s">
        <v>138</v>
      </c>
      <c r="E26" s="6" t="s">
        <v>55</v>
      </c>
      <c r="F26" s="6" t="s">
        <v>56</v>
      </c>
      <c r="G26" s="7">
        <v>11852319.943299999</v>
      </c>
      <c r="H26" s="8">
        <v>1.623665628258468E-2</v>
      </c>
      <c r="I26" s="8" t="s">
        <v>57</v>
      </c>
      <c r="J26" s="8">
        <v>0.04</v>
      </c>
      <c r="K26" s="9">
        <v>46139</v>
      </c>
      <c r="L26" s="49">
        <v>3.1</v>
      </c>
      <c r="M26" s="9" t="s">
        <v>58</v>
      </c>
      <c r="N26" s="10">
        <v>2.351</v>
      </c>
      <c r="O26" s="10">
        <v>0.42535091450446622</v>
      </c>
      <c r="P26" s="10">
        <f t="shared" si="0"/>
        <v>0.38775510204081631</v>
      </c>
      <c r="Q26" s="11" t="s">
        <v>59</v>
      </c>
      <c r="S26" s="12">
        <v>11830</v>
      </c>
      <c r="T26" s="12">
        <v>0</v>
      </c>
      <c r="U26" s="12">
        <v>7170</v>
      </c>
      <c r="V26" s="12">
        <v>0</v>
      </c>
      <c r="W26" s="12">
        <v>0</v>
      </c>
      <c r="X26" s="12">
        <v>0</v>
      </c>
      <c r="Y26" s="12">
        <v>49000</v>
      </c>
      <c r="Z26" s="12">
        <f t="shared" si="1"/>
        <v>19000</v>
      </c>
    </row>
    <row r="27" spans="1:27" ht="12.75" customHeight="1" x14ac:dyDescent="0.2">
      <c r="A27" s="35">
        <f t="shared" si="2"/>
        <v>22</v>
      </c>
      <c r="B27" s="5" t="s">
        <v>27</v>
      </c>
      <c r="C27" s="5" t="s">
        <v>144</v>
      </c>
      <c r="D27" s="38" t="s">
        <v>85</v>
      </c>
      <c r="E27" s="6" t="s">
        <v>55</v>
      </c>
      <c r="F27" s="6" t="s">
        <v>56</v>
      </c>
      <c r="G27" s="7">
        <v>9873752.8308000006</v>
      </c>
      <c r="H27" s="8">
        <v>1.3526189952670201E-2</v>
      </c>
      <c r="I27" s="8" t="s">
        <v>57</v>
      </c>
      <c r="J27" s="8">
        <v>2.4500000000000001E-2</v>
      </c>
      <c r="K27" s="9" t="s">
        <v>86</v>
      </c>
      <c r="L27" s="49">
        <v>0.8</v>
      </c>
      <c r="M27" s="9" t="s">
        <v>58</v>
      </c>
      <c r="N27" s="10">
        <v>1.42</v>
      </c>
      <c r="O27" s="10">
        <v>0.70422535211267612</v>
      </c>
      <c r="P27" s="10">
        <f t="shared" si="0"/>
        <v>0.18076616121308858</v>
      </c>
      <c r="Q27" s="11" t="s">
        <v>59</v>
      </c>
      <c r="S27" s="12">
        <v>11325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62650</v>
      </c>
      <c r="Z27" s="12">
        <f t="shared" si="1"/>
        <v>11325</v>
      </c>
    </row>
    <row r="28" spans="1:27" ht="12.75" customHeight="1" x14ac:dyDescent="0.2">
      <c r="A28" s="35">
        <f t="shared" si="2"/>
        <v>23</v>
      </c>
      <c r="B28" s="5" t="s">
        <v>21</v>
      </c>
      <c r="C28" s="5" t="s">
        <v>53</v>
      </c>
      <c r="D28" s="38" t="s">
        <v>87</v>
      </c>
      <c r="E28" s="6" t="s">
        <v>55</v>
      </c>
      <c r="F28" s="6" t="s">
        <v>56</v>
      </c>
      <c r="G28" s="7">
        <v>9628302.1252999995</v>
      </c>
      <c r="H28" s="8">
        <v>1.3189943651643348E-2</v>
      </c>
      <c r="I28" s="8" t="s">
        <v>57</v>
      </c>
      <c r="J28" s="8">
        <v>4.7500000000000001E-2</v>
      </c>
      <c r="K28" s="9">
        <v>46237</v>
      </c>
      <c r="L28" s="49">
        <v>3.0870057854646982</v>
      </c>
      <c r="M28" s="9" t="s">
        <v>58</v>
      </c>
      <c r="N28" s="10">
        <v>1.4524464285714285</v>
      </c>
      <c r="O28" s="10">
        <v>0.68849355152021841</v>
      </c>
      <c r="P28" s="10">
        <f>IFERROR(SUM(S28:X28)/Z28,"")</f>
        <v>1</v>
      </c>
      <c r="Q28" s="11" t="s">
        <v>59</v>
      </c>
      <c r="S28" s="12">
        <v>9505</v>
      </c>
      <c r="T28" s="12">
        <v>0</v>
      </c>
      <c r="U28" s="12">
        <v>0</v>
      </c>
      <c r="V28" s="12">
        <v>2495</v>
      </c>
      <c r="W28" s="12">
        <v>0</v>
      </c>
      <c r="X28" s="12">
        <v>0</v>
      </c>
      <c r="Y28" s="12">
        <v>45500</v>
      </c>
      <c r="Z28" s="48">
        <f t="shared" si="1"/>
        <v>12000</v>
      </c>
    </row>
    <row r="29" spans="1:27" ht="12.75" customHeight="1" x14ac:dyDescent="0.2">
      <c r="A29" s="35">
        <f t="shared" si="2"/>
        <v>24</v>
      </c>
      <c r="B29" s="5" t="s">
        <v>135</v>
      </c>
      <c r="C29" s="5" t="s">
        <v>53</v>
      </c>
      <c r="D29" s="38" t="s">
        <v>91</v>
      </c>
      <c r="E29" s="6" t="s">
        <v>55</v>
      </c>
      <c r="F29" s="6" t="s">
        <v>56</v>
      </c>
      <c r="G29" s="7">
        <v>8691251.3291999996</v>
      </c>
      <c r="H29" s="8">
        <v>1.1906264863998175E-2</v>
      </c>
      <c r="I29" s="8" t="s">
        <v>57</v>
      </c>
      <c r="J29" s="8">
        <v>5.5E-2</v>
      </c>
      <c r="K29" s="9">
        <v>45754</v>
      </c>
      <c r="L29" s="49">
        <v>2.5991463606813494</v>
      </c>
      <c r="M29" s="9" t="s">
        <v>58</v>
      </c>
      <c r="N29" s="10">
        <v>1.2820823529411765</v>
      </c>
      <c r="O29" s="10">
        <v>0.40930519239751723</v>
      </c>
      <c r="P29" s="10">
        <f>IFERROR(SUM(S29:X29)/Z29,"")</f>
        <v>1</v>
      </c>
      <c r="Q29" s="11" t="s">
        <v>59</v>
      </c>
      <c r="S29" s="12">
        <v>8496</v>
      </c>
      <c r="T29" s="12">
        <v>0</v>
      </c>
      <c r="U29" s="12">
        <v>8447</v>
      </c>
      <c r="V29" s="12">
        <v>0</v>
      </c>
      <c r="W29" s="12">
        <v>0</v>
      </c>
      <c r="X29" s="12">
        <v>0</v>
      </c>
      <c r="Y29" s="12">
        <v>85000</v>
      </c>
      <c r="Z29" s="48">
        <f t="shared" si="1"/>
        <v>16943</v>
      </c>
    </row>
    <row r="30" spans="1:27" ht="12.75" customHeight="1" x14ac:dyDescent="0.2">
      <c r="A30" s="35">
        <f t="shared" si="2"/>
        <v>25</v>
      </c>
      <c r="B30" s="5" t="s">
        <v>34</v>
      </c>
      <c r="C30" s="5" t="s">
        <v>144</v>
      </c>
      <c r="D30" s="38" t="s">
        <v>90</v>
      </c>
      <c r="E30" s="6" t="s">
        <v>55</v>
      </c>
      <c r="F30" s="6" t="s">
        <v>56</v>
      </c>
      <c r="G30" s="7">
        <v>8436129.2229999993</v>
      </c>
      <c r="H30" s="8">
        <v>1.1556769577988782E-2</v>
      </c>
      <c r="I30" s="8" t="s">
        <v>57</v>
      </c>
      <c r="J30" s="8">
        <v>0.06</v>
      </c>
      <c r="K30" s="9">
        <v>45411</v>
      </c>
      <c r="L30" s="49">
        <v>1.7</v>
      </c>
      <c r="M30" s="9" t="s">
        <v>58</v>
      </c>
      <c r="N30" s="10">
        <v>1.34</v>
      </c>
      <c r="O30" s="10">
        <v>0.74626865671641784</v>
      </c>
      <c r="P30" s="10">
        <f t="shared" si="0"/>
        <v>1</v>
      </c>
      <c r="Q30" s="11" t="s">
        <v>59</v>
      </c>
      <c r="S30" s="12">
        <v>12075</v>
      </c>
      <c r="T30" s="12">
        <v>0</v>
      </c>
      <c r="U30" s="12">
        <v>0</v>
      </c>
      <c r="V30" s="12">
        <v>10925</v>
      </c>
      <c r="W30" s="12">
        <v>0</v>
      </c>
      <c r="X30" s="12">
        <v>0</v>
      </c>
      <c r="Y30" s="12">
        <v>23000</v>
      </c>
      <c r="Z30" s="12">
        <f t="shared" si="1"/>
        <v>23000</v>
      </c>
    </row>
    <row r="31" spans="1:27" ht="12.75" customHeight="1" x14ac:dyDescent="0.2">
      <c r="A31" s="35">
        <f t="shared" si="2"/>
        <v>26</v>
      </c>
      <c r="B31" s="5" t="s">
        <v>46</v>
      </c>
      <c r="C31" s="5" t="s">
        <v>148</v>
      </c>
      <c r="D31" s="38" t="s">
        <v>92</v>
      </c>
      <c r="E31" s="6" t="s">
        <v>55</v>
      </c>
      <c r="F31" s="6" t="s">
        <v>93</v>
      </c>
      <c r="G31" s="7">
        <v>8311884.6763000004</v>
      </c>
      <c r="H31" s="8">
        <v>1.138656526276577E-2</v>
      </c>
      <c r="I31" s="8" t="s">
        <v>57</v>
      </c>
      <c r="J31" s="8">
        <v>1.7000000000000001E-2</v>
      </c>
      <c r="K31" s="9">
        <v>47164</v>
      </c>
      <c r="L31" s="49">
        <v>2.9</v>
      </c>
      <c r="M31" s="9" t="s">
        <v>58</v>
      </c>
      <c r="N31" s="10">
        <v>1.0988242492830869</v>
      </c>
      <c r="O31" s="10">
        <v>0.91006364361947467</v>
      </c>
      <c r="P31" s="10">
        <f t="shared" si="0"/>
        <v>0.1119</v>
      </c>
      <c r="Q31" s="11" t="s">
        <v>59</v>
      </c>
      <c r="S31" s="12">
        <v>12309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110000</v>
      </c>
      <c r="Z31" s="12">
        <f t="shared" si="1"/>
        <v>12309</v>
      </c>
    </row>
    <row r="32" spans="1:27" ht="12.75" customHeight="1" x14ac:dyDescent="0.2">
      <c r="A32" s="35">
        <f t="shared" si="2"/>
        <v>27</v>
      </c>
      <c r="B32" s="5" t="s">
        <v>36</v>
      </c>
      <c r="C32" s="5" t="s">
        <v>53</v>
      </c>
      <c r="D32" s="38" t="s">
        <v>88</v>
      </c>
      <c r="E32" s="6" t="s">
        <v>55</v>
      </c>
      <c r="F32" s="6" t="s">
        <v>56</v>
      </c>
      <c r="G32" s="7">
        <v>8305454.5037000002</v>
      </c>
      <c r="H32" s="8">
        <v>1.1377756480785249E-2</v>
      </c>
      <c r="I32" s="8" t="s">
        <v>57</v>
      </c>
      <c r="J32" s="8">
        <v>3.7499999999999999E-2</v>
      </c>
      <c r="K32" s="9" t="s">
        <v>89</v>
      </c>
      <c r="L32" s="49">
        <v>2.7</v>
      </c>
      <c r="M32" s="9" t="s">
        <v>58</v>
      </c>
      <c r="N32" s="10">
        <v>3.3</v>
      </c>
      <c r="O32" s="10">
        <v>0.30303030303030304</v>
      </c>
      <c r="P32" s="10">
        <f t="shared" si="0"/>
        <v>1</v>
      </c>
      <c r="Q32" s="11" t="s">
        <v>59</v>
      </c>
      <c r="S32" s="12">
        <v>19630</v>
      </c>
      <c r="T32" s="12">
        <v>0</v>
      </c>
      <c r="U32" s="12">
        <v>0</v>
      </c>
      <c r="V32" s="12">
        <v>4370</v>
      </c>
      <c r="W32" s="12">
        <v>0</v>
      </c>
      <c r="X32" s="12">
        <v>0</v>
      </c>
      <c r="Y32" s="12">
        <v>24000</v>
      </c>
      <c r="Z32" s="12">
        <f t="shared" si="1"/>
        <v>24000</v>
      </c>
    </row>
    <row r="33" spans="1:26" ht="12.75" customHeight="1" x14ac:dyDescent="0.2">
      <c r="A33" s="35">
        <f t="shared" si="2"/>
        <v>28</v>
      </c>
      <c r="B33" s="5" t="s">
        <v>32</v>
      </c>
      <c r="C33" s="5" t="s">
        <v>62</v>
      </c>
      <c r="D33" s="38" t="s">
        <v>94</v>
      </c>
      <c r="E33" s="6" t="s">
        <v>55</v>
      </c>
      <c r="F33" s="6" t="s">
        <v>56</v>
      </c>
      <c r="G33" s="7">
        <v>7086271.3394999998</v>
      </c>
      <c r="H33" s="8">
        <v>9.7075806774548998E-3</v>
      </c>
      <c r="I33" s="8" t="s">
        <v>57</v>
      </c>
      <c r="J33" s="8">
        <v>0.06</v>
      </c>
      <c r="K33" s="9">
        <v>45229</v>
      </c>
      <c r="L33" s="49">
        <v>0.9</v>
      </c>
      <c r="M33" s="9" t="s">
        <v>58</v>
      </c>
      <c r="N33" s="10">
        <v>1.4386497772634852</v>
      </c>
      <c r="O33" s="10">
        <v>0.69509620465249089</v>
      </c>
      <c r="P33" s="10">
        <f t="shared" si="0"/>
        <v>1</v>
      </c>
      <c r="Q33" s="11" t="s">
        <v>59</v>
      </c>
      <c r="S33" s="12">
        <v>12000</v>
      </c>
      <c r="T33" s="12">
        <v>0</v>
      </c>
      <c r="U33" s="12">
        <v>0</v>
      </c>
      <c r="V33" s="12">
        <v>8600</v>
      </c>
      <c r="W33" s="12">
        <v>0</v>
      </c>
      <c r="X33" s="12">
        <v>0</v>
      </c>
      <c r="Y33" s="12">
        <v>20600</v>
      </c>
      <c r="Z33" s="12">
        <f t="shared" si="1"/>
        <v>20600</v>
      </c>
    </row>
    <row r="34" spans="1:26" ht="12.75" customHeight="1" x14ac:dyDescent="0.2">
      <c r="A34" s="35">
        <f t="shared" si="2"/>
        <v>29</v>
      </c>
      <c r="B34" s="5" t="s">
        <v>18</v>
      </c>
      <c r="C34" s="5" t="s">
        <v>144</v>
      </c>
      <c r="D34" s="38" t="s">
        <v>100</v>
      </c>
      <c r="E34" s="6" t="s">
        <v>98</v>
      </c>
      <c r="F34" s="6" t="s">
        <v>101</v>
      </c>
      <c r="G34" s="7">
        <v>6064705.5126</v>
      </c>
      <c r="H34" s="8">
        <v>8.3081235854460013E-3</v>
      </c>
      <c r="I34" s="8" t="s">
        <v>69</v>
      </c>
      <c r="J34" s="8">
        <v>0.99</v>
      </c>
      <c r="K34" s="9">
        <v>44713</v>
      </c>
      <c r="L34" s="49">
        <v>1.19047619E-2</v>
      </c>
      <c r="M34" s="9" t="s">
        <v>58</v>
      </c>
      <c r="N34" s="10">
        <v>6.39</v>
      </c>
      <c r="O34" s="10">
        <v>0.1564945226917058</v>
      </c>
      <c r="P34" s="10">
        <f t="shared" si="0"/>
        <v>3.337222222222222E-2</v>
      </c>
      <c r="Q34" s="11" t="s">
        <v>71</v>
      </c>
      <c r="S34" s="12">
        <v>6007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180000</v>
      </c>
      <c r="Z34" s="12">
        <f t="shared" si="1"/>
        <v>6007</v>
      </c>
    </row>
    <row r="35" spans="1:26" ht="12.75" customHeight="1" x14ac:dyDescent="0.2">
      <c r="A35" s="35">
        <f t="shared" si="2"/>
        <v>30</v>
      </c>
      <c r="B35" s="5" t="s">
        <v>48</v>
      </c>
      <c r="C35" s="5" t="s">
        <v>62</v>
      </c>
      <c r="D35" s="38" t="s">
        <v>102</v>
      </c>
      <c r="E35" s="6" t="s">
        <v>55</v>
      </c>
      <c r="F35" s="6" t="s">
        <v>56</v>
      </c>
      <c r="G35" s="7">
        <v>5872923.5828</v>
      </c>
      <c r="H35" s="8">
        <v>8.0453988792053774E-3</v>
      </c>
      <c r="I35" s="8" t="s">
        <v>57</v>
      </c>
      <c r="J35" s="8">
        <v>0.06</v>
      </c>
      <c r="K35" s="9">
        <v>46324</v>
      </c>
      <c r="L35" s="49">
        <v>3.19572901408565</v>
      </c>
      <c r="M35" s="9" t="s">
        <v>58</v>
      </c>
      <c r="N35" s="10">
        <v>1.3522859314450899</v>
      </c>
      <c r="O35" s="10">
        <v>0.73948857763488862</v>
      </c>
      <c r="P35" s="10">
        <f t="shared" si="0"/>
        <v>1</v>
      </c>
      <c r="Q35" s="11" t="s">
        <v>59</v>
      </c>
      <c r="S35" s="12">
        <v>6500</v>
      </c>
      <c r="T35" s="12">
        <v>0</v>
      </c>
      <c r="U35" s="12">
        <v>0</v>
      </c>
      <c r="V35" s="12">
        <v>5000</v>
      </c>
      <c r="W35" s="12">
        <v>0</v>
      </c>
      <c r="X35" s="12">
        <v>0</v>
      </c>
      <c r="Y35" s="12">
        <v>11500</v>
      </c>
      <c r="Z35" s="12">
        <f t="shared" si="1"/>
        <v>11500</v>
      </c>
    </row>
    <row r="36" spans="1:26" ht="12.75" customHeight="1" x14ac:dyDescent="0.2">
      <c r="A36" s="35">
        <f t="shared" si="2"/>
        <v>31</v>
      </c>
      <c r="B36" s="5" t="s">
        <v>28</v>
      </c>
      <c r="C36" s="5" t="s">
        <v>66</v>
      </c>
      <c r="D36" s="38" t="s">
        <v>97</v>
      </c>
      <c r="E36" s="6" t="s">
        <v>98</v>
      </c>
      <c r="F36" s="6" t="s">
        <v>99</v>
      </c>
      <c r="G36" s="7">
        <v>5409134.1741000004</v>
      </c>
      <c r="H36" s="8">
        <v>7.4100473824022604E-3</v>
      </c>
      <c r="I36" s="8" t="s">
        <v>75</v>
      </c>
      <c r="J36" s="8">
        <v>0.05</v>
      </c>
      <c r="K36" s="9">
        <v>48414</v>
      </c>
      <c r="L36" s="49">
        <v>5.7</v>
      </c>
      <c r="M36" s="9" t="s">
        <v>58</v>
      </c>
      <c r="N36" s="10">
        <v>1.9371229097436957</v>
      </c>
      <c r="O36" s="10">
        <v>0.51622950457609929</v>
      </c>
      <c r="P36" s="10">
        <f t="shared" si="0"/>
        <v>5.1439544615384615E-2</v>
      </c>
      <c r="Q36" s="11" t="s">
        <v>59</v>
      </c>
      <c r="S36" s="12">
        <v>5400236</v>
      </c>
      <c r="T36" s="12">
        <v>28035468</v>
      </c>
      <c r="U36" s="12">
        <v>0</v>
      </c>
      <c r="V36" s="12">
        <v>0</v>
      </c>
      <c r="W36" s="12">
        <v>0</v>
      </c>
      <c r="X36" s="12">
        <v>0</v>
      </c>
      <c r="Y36" s="12">
        <v>650000000</v>
      </c>
      <c r="Z36" s="12">
        <f t="shared" si="1"/>
        <v>33435704</v>
      </c>
    </row>
    <row r="37" spans="1:26" ht="12.75" customHeight="1" x14ac:dyDescent="0.2">
      <c r="A37" s="35">
        <f t="shared" si="2"/>
        <v>32</v>
      </c>
      <c r="B37" s="5" t="s">
        <v>26</v>
      </c>
      <c r="C37" s="5" t="s">
        <v>148</v>
      </c>
      <c r="D37" s="38" t="s">
        <v>104</v>
      </c>
      <c r="E37" s="6" t="s">
        <v>55</v>
      </c>
      <c r="F37" s="6" t="s">
        <v>93</v>
      </c>
      <c r="G37" s="7">
        <v>4928924.2883000001</v>
      </c>
      <c r="H37" s="8">
        <v>6.7522012479295391E-3</v>
      </c>
      <c r="I37" s="8" t="s">
        <v>57</v>
      </c>
      <c r="J37" s="8">
        <v>0.02</v>
      </c>
      <c r="K37" s="9">
        <v>46860</v>
      </c>
      <c r="L37" s="49">
        <v>2.6</v>
      </c>
      <c r="M37" s="9" t="s">
        <v>58</v>
      </c>
      <c r="N37" s="10">
        <v>1.2513563992804708</v>
      </c>
      <c r="O37" s="10">
        <v>0.79913284542676999</v>
      </c>
      <c r="P37" s="10">
        <f t="shared" si="0"/>
        <v>0.12887499999999999</v>
      </c>
      <c r="Q37" s="11" t="s">
        <v>59</v>
      </c>
      <c r="S37" s="12">
        <v>1031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8000</v>
      </c>
      <c r="Z37" s="12">
        <f t="shared" si="1"/>
        <v>1031</v>
      </c>
    </row>
    <row r="38" spans="1:26" ht="12.75" customHeight="1" x14ac:dyDescent="0.2">
      <c r="A38" s="35">
        <f t="shared" si="2"/>
        <v>33</v>
      </c>
      <c r="B38" s="5" t="s">
        <v>50</v>
      </c>
      <c r="C38" s="5" t="s">
        <v>149</v>
      </c>
      <c r="D38" s="38" t="s">
        <v>105</v>
      </c>
      <c r="E38" s="6" t="s">
        <v>55</v>
      </c>
      <c r="F38" s="6" t="s">
        <v>56</v>
      </c>
      <c r="G38" s="7">
        <v>4754749.5190000003</v>
      </c>
      <c r="H38" s="8">
        <v>6.5135968332873887E-3</v>
      </c>
      <c r="I38" s="8" t="s">
        <v>57</v>
      </c>
      <c r="J38" s="8">
        <v>4.4999999999999998E-2</v>
      </c>
      <c r="K38" s="9">
        <v>46422</v>
      </c>
      <c r="L38" s="49">
        <v>2.1865397975263043</v>
      </c>
      <c r="M38" s="9" t="s">
        <v>58</v>
      </c>
      <c r="N38" s="10">
        <v>1.08</v>
      </c>
      <c r="O38" s="10">
        <v>0.66682543462729216</v>
      </c>
      <c r="P38" s="10">
        <f>IFERROR(SUM(S38:X38)/Z38,"")</f>
        <v>1</v>
      </c>
      <c r="Q38" s="11" t="s">
        <v>59</v>
      </c>
      <c r="S38" s="12">
        <v>4700</v>
      </c>
      <c r="T38" s="12">
        <v>9300</v>
      </c>
      <c r="U38" s="12">
        <v>9300</v>
      </c>
      <c r="V38" s="12">
        <v>0</v>
      </c>
      <c r="W38" s="12">
        <v>0</v>
      </c>
      <c r="X38" s="12">
        <v>4700</v>
      </c>
      <c r="Y38" s="12">
        <v>60000</v>
      </c>
      <c r="Z38" s="48">
        <f t="shared" si="1"/>
        <v>28000</v>
      </c>
    </row>
    <row r="39" spans="1:26" ht="12.75" customHeight="1" x14ac:dyDescent="0.2">
      <c r="A39" s="35">
        <f t="shared" si="2"/>
        <v>34</v>
      </c>
      <c r="B39" s="5" t="s">
        <v>51</v>
      </c>
      <c r="C39" s="5" t="s">
        <v>144</v>
      </c>
      <c r="D39" s="38" t="s">
        <v>106</v>
      </c>
      <c r="E39" s="6" t="s">
        <v>107</v>
      </c>
      <c r="F39" s="6" t="s">
        <v>101</v>
      </c>
      <c r="G39" s="7">
        <v>4575202.4370999997</v>
      </c>
      <c r="H39" s="8">
        <v>6.2676328136441837E-3</v>
      </c>
      <c r="I39" s="8" t="s">
        <v>75</v>
      </c>
      <c r="J39" s="8">
        <v>6.1017000000000002E-2</v>
      </c>
      <c r="K39" s="9">
        <v>50024</v>
      </c>
      <c r="L39" s="49">
        <v>9.133885091292985</v>
      </c>
      <c r="M39" s="9" t="s">
        <v>58</v>
      </c>
      <c r="N39" s="10" t="s">
        <v>56</v>
      </c>
      <c r="O39" s="10" t="s">
        <v>56</v>
      </c>
      <c r="P39" s="10">
        <f t="shared" si="0"/>
        <v>7.3249999999999999E-3</v>
      </c>
      <c r="Q39" s="11" t="s">
        <v>71</v>
      </c>
      <c r="S39" s="12">
        <v>4395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600000</v>
      </c>
      <c r="Z39" s="12">
        <f t="shared" si="1"/>
        <v>4395</v>
      </c>
    </row>
    <row r="40" spans="1:26" ht="12.75" customHeight="1" x14ac:dyDescent="0.2">
      <c r="A40" s="35">
        <f t="shared" si="2"/>
        <v>35</v>
      </c>
      <c r="B40" s="5" t="s">
        <v>35</v>
      </c>
      <c r="C40" s="5" t="s">
        <v>62</v>
      </c>
      <c r="D40" s="38" t="s">
        <v>108</v>
      </c>
      <c r="E40" s="6" t="s">
        <v>55</v>
      </c>
      <c r="F40" s="6" t="s">
        <v>56</v>
      </c>
      <c r="G40" s="7">
        <v>4420642.233</v>
      </c>
      <c r="H40" s="8">
        <v>6.0558986619385973E-3</v>
      </c>
      <c r="I40" s="8" t="s">
        <v>57</v>
      </c>
      <c r="J40" s="8">
        <v>3.5000000000000003E-2</v>
      </c>
      <c r="K40" s="9">
        <v>45076</v>
      </c>
      <c r="L40" s="49">
        <v>1.5</v>
      </c>
      <c r="M40" s="9" t="s">
        <v>58</v>
      </c>
      <c r="N40" s="10">
        <v>4.2506897201496852</v>
      </c>
      <c r="O40" s="10">
        <v>0.23525593864441974</v>
      </c>
      <c r="P40" s="10">
        <f t="shared" si="0"/>
        <v>0.33333333333333331</v>
      </c>
      <c r="Q40" s="11" t="s">
        <v>59</v>
      </c>
      <c r="S40" s="12">
        <v>14000</v>
      </c>
      <c r="T40" s="12">
        <v>0</v>
      </c>
      <c r="U40" s="12">
        <v>0</v>
      </c>
      <c r="V40" s="12">
        <v>6000</v>
      </c>
      <c r="W40" s="12">
        <v>0</v>
      </c>
      <c r="X40" s="12">
        <v>0</v>
      </c>
      <c r="Y40" s="12">
        <v>60000</v>
      </c>
      <c r="Z40" s="12">
        <f t="shared" si="1"/>
        <v>20000</v>
      </c>
    </row>
    <row r="41" spans="1:26" ht="12.75" customHeight="1" x14ac:dyDescent="0.2">
      <c r="A41" s="35">
        <f t="shared" si="2"/>
        <v>36</v>
      </c>
      <c r="B41" s="5" t="s">
        <v>49</v>
      </c>
      <c r="C41" s="5" t="s">
        <v>53</v>
      </c>
      <c r="D41" s="38" t="s">
        <v>103</v>
      </c>
      <c r="E41" s="6" t="s">
        <v>55</v>
      </c>
      <c r="F41" s="6" t="s">
        <v>56</v>
      </c>
      <c r="G41" s="7">
        <v>4246688.7401999999</v>
      </c>
      <c r="H41" s="8">
        <v>5.8175973770205093E-3</v>
      </c>
      <c r="I41" s="8" t="s">
        <v>57</v>
      </c>
      <c r="J41" s="8">
        <v>0.06</v>
      </c>
      <c r="K41" s="9">
        <v>46021</v>
      </c>
      <c r="L41" s="49">
        <v>2.5283423163999998</v>
      </c>
      <c r="M41" s="9" t="s">
        <v>58</v>
      </c>
      <c r="N41" s="10">
        <v>8.58</v>
      </c>
      <c r="O41" s="10">
        <v>0.11655011655011654</v>
      </c>
      <c r="P41" s="10">
        <f t="shared" si="0"/>
        <v>1</v>
      </c>
      <c r="Q41" s="11" t="s">
        <v>59</v>
      </c>
      <c r="S41" s="12">
        <v>10300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10300</v>
      </c>
      <c r="Z41" s="12">
        <f t="shared" si="1"/>
        <v>10300</v>
      </c>
    </row>
    <row r="42" spans="1:26" ht="12.75" customHeight="1" x14ac:dyDescent="0.2">
      <c r="A42" s="35">
        <f t="shared" si="2"/>
        <v>37</v>
      </c>
      <c r="B42" s="5" t="s">
        <v>29</v>
      </c>
      <c r="C42" s="5" t="s">
        <v>62</v>
      </c>
      <c r="D42" s="38" t="s">
        <v>109</v>
      </c>
      <c r="E42" s="6" t="s">
        <v>55</v>
      </c>
      <c r="F42" s="6" t="s">
        <v>56</v>
      </c>
      <c r="G42" s="7">
        <v>4038424.7497999999</v>
      </c>
      <c r="H42" s="8">
        <v>5.5322936690257001E-3</v>
      </c>
      <c r="I42" s="8" t="s">
        <v>57</v>
      </c>
      <c r="J42" s="8">
        <v>2.1499999999999998E-2</v>
      </c>
      <c r="K42" s="9">
        <v>45104</v>
      </c>
      <c r="L42" s="49">
        <v>0.5</v>
      </c>
      <c r="M42" s="9" t="s">
        <v>110</v>
      </c>
      <c r="N42" s="10">
        <v>1.7388999999999999</v>
      </c>
      <c r="O42" s="10">
        <v>0.57507619759618156</v>
      </c>
      <c r="P42" s="10">
        <f t="shared" si="0"/>
        <v>5.8578545758640375E-2</v>
      </c>
      <c r="Q42" s="11" t="s">
        <v>59</v>
      </c>
      <c r="S42" s="12">
        <v>24727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422117</v>
      </c>
      <c r="Z42" s="12">
        <f t="shared" si="1"/>
        <v>24727</v>
      </c>
    </row>
    <row r="43" spans="1:26" ht="12.75" customHeight="1" x14ac:dyDescent="0.2">
      <c r="A43" s="35">
        <f t="shared" si="2"/>
        <v>38</v>
      </c>
      <c r="B43" s="5" t="s">
        <v>47</v>
      </c>
      <c r="C43" s="5" t="s">
        <v>53</v>
      </c>
      <c r="D43" s="38" t="s">
        <v>95</v>
      </c>
      <c r="E43" s="6" t="s">
        <v>55</v>
      </c>
      <c r="F43" s="6" t="s">
        <v>56</v>
      </c>
      <c r="G43" s="7">
        <v>3867382.3772999998</v>
      </c>
      <c r="H43" s="8">
        <v>5.2979803678892242E-3</v>
      </c>
      <c r="I43" s="8" t="s">
        <v>57</v>
      </c>
      <c r="J43" s="8">
        <v>0.06</v>
      </c>
      <c r="K43" s="9" t="s">
        <v>96</v>
      </c>
      <c r="L43" s="49">
        <v>3.335232015235321</v>
      </c>
      <c r="M43" s="9" t="s">
        <v>58</v>
      </c>
      <c r="N43" s="10">
        <v>1.71</v>
      </c>
      <c r="O43" s="10">
        <v>0.58479532163742687</v>
      </c>
      <c r="P43" s="10">
        <f>IFERROR(SUM(S43:X43)/Z43,"")</f>
        <v>1</v>
      </c>
      <c r="Q43" s="11" t="s">
        <v>59</v>
      </c>
      <c r="S43" s="12">
        <v>3870</v>
      </c>
      <c r="T43" s="12">
        <v>2120</v>
      </c>
      <c r="U43" s="12">
        <v>0</v>
      </c>
      <c r="V43" s="12">
        <v>5010</v>
      </c>
      <c r="W43" s="12">
        <v>0</v>
      </c>
      <c r="X43" s="12">
        <v>0</v>
      </c>
      <c r="Y43" s="12">
        <v>15000</v>
      </c>
      <c r="Z43" s="48">
        <f t="shared" si="1"/>
        <v>11000</v>
      </c>
    </row>
    <row r="44" spans="1:26" ht="12.75" customHeight="1" x14ac:dyDescent="0.2">
      <c r="A44" s="35">
        <f t="shared" si="2"/>
        <v>39</v>
      </c>
      <c r="B44" s="5" t="s">
        <v>19</v>
      </c>
      <c r="C44" s="5" t="s">
        <v>66</v>
      </c>
      <c r="D44" s="38" t="s">
        <v>111</v>
      </c>
      <c r="E44" s="6" t="s">
        <v>98</v>
      </c>
      <c r="F44" s="6" t="s">
        <v>56</v>
      </c>
      <c r="G44" s="7">
        <v>3761639.3021</v>
      </c>
      <c r="H44" s="8">
        <v>5.1531214732171765E-3</v>
      </c>
      <c r="I44" s="8" t="s">
        <v>57</v>
      </c>
      <c r="J44" s="8">
        <v>1.2500000000000001E-2</v>
      </c>
      <c r="K44" s="9">
        <v>47471</v>
      </c>
      <c r="L44" s="49">
        <v>3.2</v>
      </c>
      <c r="M44" s="9" t="s">
        <v>58</v>
      </c>
      <c r="N44" s="10">
        <v>4.6242253521126759</v>
      </c>
      <c r="O44" s="10">
        <v>0.2162524366471735</v>
      </c>
      <c r="P44" s="10">
        <f t="shared" si="0"/>
        <v>4.507042253521127E-2</v>
      </c>
      <c r="Q44" s="11" t="s">
        <v>59</v>
      </c>
      <c r="S44" s="12">
        <v>4000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88750</v>
      </c>
      <c r="Z44" s="12">
        <f t="shared" si="1"/>
        <v>4000</v>
      </c>
    </row>
    <row r="45" spans="1:26" ht="12.75" customHeight="1" x14ac:dyDescent="0.2">
      <c r="A45" s="35">
        <f t="shared" si="2"/>
        <v>40</v>
      </c>
      <c r="B45" s="5" t="s">
        <v>33</v>
      </c>
      <c r="C45" s="5" t="s">
        <v>62</v>
      </c>
      <c r="D45" s="38" t="s">
        <v>112</v>
      </c>
      <c r="E45" s="6" t="s">
        <v>55</v>
      </c>
      <c r="F45" s="6" t="s">
        <v>56</v>
      </c>
      <c r="G45" s="7">
        <v>3161811.5392999998</v>
      </c>
      <c r="H45" s="8">
        <v>4.3314091620471756E-3</v>
      </c>
      <c r="I45" s="8" t="s">
        <v>57</v>
      </c>
      <c r="J45" s="8">
        <v>5.5E-2</v>
      </c>
      <c r="K45" s="9">
        <v>46111</v>
      </c>
      <c r="L45" s="49">
        <v>1.7</v>
      </c>
      <c r="M45" s="9" t="s">
        <v>58</v>
      </c>
      <c r="N45" s="10">
        <v>2.0499999999999998</v>
      </c>
      <c r="O45" s="10">
        <v>0.48780487804878053</v>
      </c>
      <c r="P45" s="10">
        <f t="shared" si="0"/>
        <v>1</v>
      </c>
      <c r="Q45" s="11" t="s">
        <v>59</v>
      </c>
      <c r="S45" s="12">
        <v>4000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4000</v>
      </c>
      <c r="Z45" s="12">
        <f t="shared" si="1"/>
        <v>4000</v>
      </c>
    </row>
    <row r="46" spans="1:26" ht="12.75" customHeight="1" x14ac:dyDescent="0.2">
      <c r="A46" s="35">
        <f t="shared" si="2"/>
        <v>41</v>
      </c>
      <c r="B46" s="5" t="s">
        <v>52</v>
      </c>
      <c r="C46" s="5" t="s">
        <v>53</v>
      </c>
      <c r="D46" s="38" t="s">
        <v>113</v>
      </c>
      <c r="E46" s="6" t="s">
        <v>55</v>
      </c>
      <c r="F46" s="6" t="s">
        <v>56</v>
      </c>
      <c r="G46" s="7">
        <v>2895971.8229999999</v>
      </c>
      <c r="H46" s="8">
        <v>3.9672316743931315E-3</v>
      </c>
      <c r="I46" s="8" t="s">
        <v>75</v>
      </c>
      <c r="J46" s="8">
        <v>0.09</v>
      </c>
      <c r="K46" s="9">
        <v>46294</v>
      </c>
      <c r="L46" s="49">
        <v>3.6225247773999998</v>
      </c>
      <c r="M46" s="9" t="s">
        <v>58</v>
      </c>
      <c r="N46" s="10">
        <v>1.4722222222222223</v>
      </c>
      <c r="O46" s="10">
        <v>0.5</v>
      </c>
      <c r="P46" s="10">
        <f>IFERROR(SUM(S46:X46)/Z46,"")</f>
        <v>1</v>
      </c>
      <c r="Q46" s="11" t="s">
        <v>59</v>
      </c>
      <c r="S46" s="12">
        <v>3000</v>
      </c>
      <c r="T46" s="12">
        <v>15500</v>
      </c>
      <c r="U46" s="12">
        <v>0</v>
      </c>
      <c r="V46" s="12">
        <v>0</v>
      </c>
      <c r="W46" s="12">
        <v>0</v>
      </c>
      <c r="X46" s="12">
        <v>0</v>
      </c>
      <c r="Y46" s="12">
        <v>27000</v>
      </c>
      <c r="Z46" s="48">
        <f t="shared" si="1"/>
        <v>18500</v>
      </c>
    </row>
    <row r="47" spans="1:26" ht="12.75" customHeight="1" x14ac:dyDescent="0.2">
      <c r="A47" s="35">
        <f t="shared" si="2"/>
        <v>42</v>
      </c>
      <c r="B47" s="5" t="s">
        <v>30</v>
      </c>
      <c r="C47" s="5" t="s">
        <v>62</v>
      </c>
      <c r="D47" s="38" t="s">
        <v>115</v>
      </c>
      <c r="E47" s="6" t="s">
        <v>55</v>
      </c>
      <c r="F47" s="6" t="s">
        <v>56</v>
      </c>
      <c r="G47" s="7">
        <v>1112350.3351</v>
      </c>
      <c r="H47" s="8">
        <v>1.5238240397860852E-3</v>
      </c>
      <c r="I47" s="8" t="s">
        <v>57</v>
      </c>
      <c r="J47" s="8">
        <v>0.05</v>
      </c>
      <c r="K47" s="9">
        <v>45259</v>
      </c>
      <c r="L47" s="49">
        <v>1</v>
      </c>
      <c r="M47" s="9" t="s">
        <v>58</v>
      </c>
      <c r="N47" s="10">
        <v>1.8592245249580026</v>
      </c>
      <c r="O47" s="10">
        <v>0.53785865374306452</v>
      </c>
      <c r="P47" s="10">
        <f t="shared" si="0"/>
        <v>0.68222222222222217</v>
      </c>
      <c r="Q47" s="11" t="s">
        <v>59</v>
      </c>
      <c r="S47" s="12">
        <v>6178</v>
      </c>
      <c r="T47" s="12">
        <v>0</v>
      </c>
      <c r="U47" s="12">
        <v>0</v>
      </c>
      <c r="V47" s="12">
        <v>24522</v>
      </c>
      <c r="W47" s="12">
        <v>0</v>
      </c>
      <c r="X47" s="12">
        <v>0</v>
      </c>
      <c r="Y47" s="12">
        <v>45000</v>
      </c>
      <c r="Z47" s="12">
        <f t="shared" si="1"/>
        <v>30700</v>
      </c>
    </row>
    <row r="48" spans="1:26" ht="12.75" customHeight="1" x14ac:dyDescent="0.2">
      <c r="A48" s="35">
        <f t="shared" si="2"/>
        <v>43</v>
      </c>
      <c r="B48" s="5" t="s">
        <v>22</v>
      </c>
      <c r="C48" s="5" t="s">
        <v>144</v>
      </c>
      <c r="D48" s="38" t="s">
        <v>116</v>
      </c>
      <c r="E48" s="6" t="s">
        <v>117</v>
      </c>
      <c r="F48" s="6" t="s">
        <v>118</v>
      </c>
      <c r="G48" s="7">
        <v>904631.28700000001</v>
      </c>
      <c r="H48" s="8">
        <v>1.2392668557512493E-3</v>
      </c>
      <c r="I48" s="8" t="s">
        <v>75</v>
      </c>
      <c r="J48" s="8">
        <v>6.5100000000000005E-2</v>
      </c>
      <c r="K48" s="9">
        <v>44809</v>
      </c>
      <c r="L48" s="49">
        <v>0.3</v>
      </c>
      <c r="M48" s="9" t="s">
        <v>58</v>
      </c>
      <c r="N48" s="10">
        <v>2.6145435683544207</v>
      </c>
      <c r="O48" s="10">
        <v>0.38247593656639445</v>
      </c>
      <c r="P48" s="10">
        <f t="shared" si="0"/>
        <v>0.17647058823529413</v>
      </c>
      <c r="Q48" s="11" t="s">
        <v>59</v>
      </c>
      <c r="S48" s="12">
        <v>15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85</v>
      </c>
      <c r="Z48" s="12">
        <f t="shared" si="1"/>
        <v>15</v>
      </c>
    </row>
    <row r="49" spans="2:26" x14ac:dyDescent="0.2">
      <c r="B49" s="16" t="s">
        <v>12</v>
      </c>
      <c r="C49" s="17"/>
      <c r="D49" s="18"/>
      <c r="E49" s="18"/>
      <c r="F49" s="18"/>
      <c r="G49" s="19">
        <v>735655318.84700048</v>
      </c>
      <c r="H49" s="39">
        <v>1.0077843503816435</v>
      </c>
      <c r="I49" s="18"/>
      <c r="J49" s="20"/>
      <c r="K49" s="21"/>
      <c r="L49" s="21"/>
      <c r="M49" s="22"/>
      <c r="N49" s="15"/>
      <c r="O49" s="15"/>
      <c r="Q49" s="36"/>
      <c r="R49" s="36"/>
      <c r="S49" s="13"/>
      <c r="T49" s="13"/>
      <c r="U49" s="13"/>
      <c r="V49" s="13"/>
      <c r="W49" s="13"/>
      <c r="X49" s="13"/>
      <c r="Y49" s="13"/>
      <c r="Z49" s="13"/>
    </row>
    <row r="50" spans="2:26" ht="12.75" customHeight="1" x14ac:dyDescent="0.2">
      <c r="B50" s="5" t="s">
        <v>13</v>
      </c>
      <c r="C50" s="5"/>
      <c r="D50" s="6"/>
      <c r="E50" s="6"/>
      <c r="F50" s="6"/>
      <c r="G50" s="7">
        <v>10993792.74</v>
      </c>
      <c r="H50" s="8"/>
      <c r="I50" s="6"/>
      <c r="J50" s="6"/>
      <c r="K50" s="7"/>
      <c r="L50" s="21"/>
      <c r="M50" s="14"/>
      <c r="N50" s="15"/>
      <c r="O50" s="15"/>
      <c r="Q50" s="36"/>
      <c r="R50" s="36"/>
      <c r="S50" s="13"/>
      <c r="T50" s="13"/>
      <c r="U50" s="13"/>
      <c r="V50" s="13"/>
      <c r="W50" s="13"/>
      <c r="X50" s="13"/>
      <c r="Y50" s="13"/>
      <c r="Z50" s="13"/>
    </row>
    <row r="51" spans="2:26" ht="12.75" customHeight="1" x14ac:dyDescent="0.2">
      <c r="B51" s="5" t="s">
        <v>14</v>
      </c>
      <c r="C51" s="5"/>
      <c r="D51" s="6"/>
      <c r="E51" s="6"/>
      <c r="F51" s="6"/>
      <c r="G51" s="24">
        <v>-16676157.979999999</v>
      </c>
      <c r="H51" s="8"/>
      <c r="I51" s="6"/>
      <c r="J51" s="6"/>
      <c r="K51" s="7"/>
      <c r="L51" s="21"/>
      <c r="M51" s="14"/>
      <c r="N51" s="15"/>
      <c r="O51" s="15"/>
      <c r="Q51" s="36"/>
      <c r="R51" s="36"/>
      <c r="S51" s="13"/>
      <c r="T51" s="13"/>
      <c r="U51" s="13"/>
      <c r="V51" s="13"/>
      <c r="W51" s="13"/>
      <c r="X51" s="13"/>
      <c r="Y51" s="13"/>
      <c r="Z51" s="13"/>
    </row>
    <row r="52" spans="2:26" ht="12.75" customHeight="1" x14ac:dyDescent="0.2">
      <c r="B52" s="37" t="s">
        <v>15</v>
      </c>
      <c r="C52" s="37"/>
      <c r="D52" s="25"/>
      <c r="E52" s="25"/>
      <c r="F52" s="25"/>
      <c r="G52" s="24">
        <v>-5682365.2399999984</v>
      </c>
      <c r="H52" s="40">
        <v>-7.7843503816433799E-3</v>
      </c>
      <c r="I52" s="25"/>
      <c r="J52" s="37"/>
      <c r="K52" s="37"/>
      <c r="L52" s="26"/>
      <c r="M52" s="36"/>
      <c r="N52" s="15"/>
      <c r="O52" s="15"/>
      <c r="Q52" s="36"/>
      <c r="R52" s="36"/>
      <c r="S52" s="13"/>
      <c r="T52" s="13"/>
      <c r="U52" s="13"/>
      <c r="V52" s="13"/>
      <c r="W52" s="13"/>
      <c r="X52" s="13"/>
      <c r="Y52" s="13"/>
      <c r="Z52" s="13"/>
    </row>
    <row r="53" spans="2:26" ht="12.75" customHeight="1" x14ac:dyDescent="0.2">
      <c r="B53" s="16" t="s">
        <v>16</v>
      </c>
      <c r="C53" s="27"/>
      <c r="D53" s="28"/>
      <c r="E53" s="28"/>
      <c r="F53" s="28"/>
      <c r="G53" s="29">
        <v>729972953.60700047</v>
      </c>
      <c r="H53" s="39">
        <v>1</v>
      </c>
      <c r="I53" s="28"/>
      <c r="J53" s="30"/>
      <c r="K53" s="16" t="s">
        <v>124</v>
      </c>
      <c r="L53" s="31">
        <f>SUMPRODUCT(L6:L48,G6:G48)/(G49+G52)</f>
        <v>2.7552534185810784</v>
      </c>
      <c r="M53" s="22"/>
      <c r="N53" s="15"/>
      <c r="O53" s="15"/>
      <c r="Q53" s="36"/>
      <c r="R53" s="36"/>
      <c r="S53" s="13"/>
      <c r="T53" s="13"/>
      <c r="U53" s="13"/>
      <c r="V53" s="13"/>
      <c r="W53" s="13"/>
      <c r="X53" s="13"/>
      <c r="Y53" s="13"/>
      <c r="Z53" s="13"/>
    </row>
    <row r="54" spans="2:26" x14ac:dyDescent="0.2">
      <c r="G54" s="41"/>
      <c r="K54" s="32"/>
      <c r="L54" s="33"/>
      <c r="N54" s="34"/>
      <c r="O54" s="34"/>
      <c r="Q54" s="36"/>
      <c r="R54" s="36"/>
      <c r="S54" s="13"/>
      <c r="T54" s="13"/>
      <c r="U54" s="13"/>
      <c r="V54" s="13"/>
      <c r="W54" s="13"/>
      <c r="X54" s="13"/>
      <c r="Y54" s="13"/>
      <c r="Z54" s="13"/>
    </row>
    <row r="55" spans="2:26" x14ac:dyDescent="0.2">
      <c r="G55" s="42"/>
      <c r="K55" s="34"/>
      <c r="L55" s="34"/>
      <c r="N55" s="34"/>
      <c r="O55" s="34"/>
      <c r="Q55" s="36"/>
      <c r="R55" s="36"/>
      <c r="S55" s="13"/>
      <c r="T55" s="13"/>
      <c r="U55" s="13"/>
      <c r="V55" s="13"/>
      <c r="W55" s="13"/>
      <c r="X55" s="13"/>
      <c r="Y55" s="13"/>
      <c r="Z55" s="13"/>
    </row>
    <row r="56" spans="2:26" x14ac:dyDescent="0.2">
      <c r="G56" s="43"/>
      <c r="K56" s="34"/>
      <c r="L56" s="34"/>
      <c r="N56" s="34"/>
      <c r="O56" s="34"/>
      <c r="S56" s="36"/>
      <c r="T56" s="36"/>
      <c r="U56" s="36"/>
      <c r="V56" s="36"/>
      <c r="W56" s="36"/>
      <c r="X56" s="36"/>
      <c r="Y56" s="36"/>
      <c r="Z56" s="36"/>
    </row>
  </sheetData>
  <mergeCells count="2">
    <mergeCell ref="B1:K1"/>
    <mergeCell ref="B2:K2"/>
  </mergeCells>
  <pageMargins left="0.511811024" right="0.511811024" top="0.78740157499999996" bottom="0.78740157499999996" header="0.31496062000000002" footer="0.31496062000000002"/>
  <pageSetup paperSize="9" scale="73" orientation="landscape" r:id="rId1"/>
  <ignoredErrors>
    <ignoredError sqref="Z6:Z4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C86D82A8002A4AB667B7932D3EE003" ma:contentTypeVersion="16" ma:contentTypeDescription="Crie um novo documento." ma:contentTypeScope="" ma:versionID="3bde8eedd162e9e3f438a2204d60456c">
  <xsd:schema xmlns:xsd="http://www.w3.org/2001/XMLSchema" xmlns:xs="http://www.w3.org/2001/XMLSchema" xmlns:p="http://schemas.microsoft.com/office/2006/metadata/properties" xmlns:ns2="b301f0a4-feca-4c67-8073-e57d260776cb" xmlns:ns3="59facde8-6d67-4c23-abc4-980fc65bcf56" targetNamespace="http://schemas.microsoft.com/office/2006/metadata/properties" ma:root="true" ma:fieldsID="8f4f9b575760bfb884da6c05fb1c24e0" ns2:_="" ns3:_="">
    <xsd:import namespace="b301f0a4-feca-4c67-8073-e57d260776cb"/>
    <xsd:import namespace="59facde8-6d67-4c23-abc4-980fc65bcf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1f0a4-feca-4c67-8073-e57d260776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3cd533-0dea-455e-83ca-101798aaba9d}" ma:internalName="TaxCatchAll" ma:showField="CatchAllData" ma:web="b301f0a4-feca-4c67-8073-e57d26077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acde8-6d67-4c23-abc4-980fc65bc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4ba6fe4-c103-456d-9975-d8c0a32ef3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facde8-6d67-4c23-abc4-980fc65bcf56">
      <Terms xmlns="http://schemas.microsoft.com/office/infopath/2007/PartnerControls"/>
    </lcf76f155ced4ddcb4097134ff3c332f>
    <TaxCatchAll xmlns="b301f0a4-feca-4c67-8073-e57d260776c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5A3E8-721C-4C86-B42D-443B28F2A25C}"/>
</file>

<file path=customXml/itemProps2.xml><?xml version="1.0" encoding="utf-8"?>
<ds:datastoreItem xmlns:ds="http://schemas.openxmlformats.org/officeDocument/2006/customXml" ds:itemID="{62E69281-9765-46ED-AADA-60A03DDD7C66}">
  <ds:schemaRefs>
    <ds:schemaRef ds:uri="http://schemas.microsoft.com/office/2006/metadata/properties"/>
    <ds:schemaRef ds:uri="http://schemas.microsoft.com/office/infopath/2007/PartnerControls"/>
    <ds:schemaRef ds:uri="59facde8-6d67-4c23-abc4-980fc65bcf56"/>
    <ds:schemaRef ds:uri="b301f0a4-feca-4c67-8073-e57d260776cb"/>
  </ds:schemaRefs>
</ds:datastoreItem>
</file>

<file path=customXml/itemProps3.xml><?xml version="1.0" encoding="utf-8"?>
<ds:datastoreItem xmlns:ds="http://schemas.openxmlformats.org/officeDocument/2006/customXml" ds:itemID="{C3E43D23-C655-46C0-80F9-8BC4FD2032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Fundamentos</vt:lpstr>
      <vt:lpstr>'Planilha de Fundamentos'!Area_de_impressao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Santos</dc:creator>
  <cp:lastModifiedBy>Paulo Santos</cp:lastModifiedBy>
  <dcterms:created xsi:type="dcterms:W3CDTF">2022-04-26T12:52:59Z</dcterms:created>
  <dcterms:modified xsi:type="dcterms:W3CDTF">2022-06-22T18:14:59Z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0x010100ABC86D82A8002A4AB667B7932D3EE003</vt:lpwstr>
  </property>
  <property fmtid="{D5CDD505-2E9C-101B-9397-08002B2CF9AE}" pid="3" name="MediaServiceImageTags">
    <vt:lpwstr/>
  </property>
</Properties>
</file>